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rojects-gov-dev-group\Jack Frech\data\"/>
    </mc:Choice>
  </mc:AlternateContent>
  <bookViews>
    <workbookView xWindow="0" yWindow="0" windowWidth="28110" windowHeight="12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21" i="1" l="1"/>
  <c r="H31" i="1" l="1"/>
  <c r="K2" i="1" l="1"/>
  <c r="J2" i="1"/>
  <c r="G2" i="1" l="1"/>
  <c r="A91" i="1" l="1"/>
  <c r="I64" i="1" l="1"/>
  <c r="J53" i="1" l="1"/>
  <c r="L59" i="1"/>
  <c r="L62" i="1"/>
  <c r="H57" i="1" l="1"/>
  <c r="G57" i="1"/>
  <c r="K80" i="1" l="1"/>
  <c r="J80" i="1"/>
  <c r="H56" i="1" l="1"/>
  <c r="G56" i="1"/>
  <c r="J42" i="1"/>
  <c r="H3" i="1" l="1"/>
  <c r="G3" i="1"/>
  <c r="J77" i="1" l="1"/>
  <c r="H76" i="1"/>
  <c r="K74" i="1" l="1"/>
  <c r="J74" i="1"/>
  <c r="G66" i="1" l="1"/>
  <c r="H55" i="1" l="1"/>
  <c r="G55" i="1"/>
  <c r="H50" i="1" l="1"/>
  <c r="G38" i="1" l="1"/>
  <c r="J36" i="1"/>
  <c r="L89" i="1"/>
  <c r="L88" i="1"/>
  <c r="L87" i="1"/>
  <c r="L86" i="1"/>
  <c r="L85" i="1"/>
  <c r="L83" i="1"/>
  <c r="L82" i="1"/>
  <c r="L81" i="1"/>
  <c r="L80" i="1"/>
  <c r="L79" i="1"/>
  <c r="L78" i="1"/>
  <c r="H83" i="1"/>
  <c r="I83" i="1" s="1"/>
  <c r="I89" i="1"/>
  <c r="I88" i="1"/>
  <c r="I87" i="1"/>
  <c r="I86" i="1"/>
  <c r="I85" i="1"/>
  <c r="I82" i="1"/>
  <c r="I81" i="1"/>
  <c r="I80" i="1"/>
  <c r="I79" i="1"/>
  <c r="I78" i="1"/>
  <c r="I77" i="1"/>
  <c r="I76" i="1"/>
  <c r="H69" i="1" l="1"/>
  <c r="G69" i="1"/>
  <c r="H67" i="1"/>
  <c r="G67" i="1"/>
  <c r="H63" i="1"/>
  <c r="G63" i="1"/>
  <c r="G61" i="1"/>
  <c r="J30" i="1" l="1"/>
  <c r="H29" i="1"/>
  <c r="G29" i="1"/>
  <c r="H28" i="1"/>
  <c r="G28" i="1"/>
  <c r="L77" i="1" l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1" i="1"/>
  <c r="L60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I75" i="1"/>
  <c r="I74" i="1"/>
  <c r="I73" i="1"/>
  <c r="I72" i="1"/>
  <c r="I71" i="1"/>
  <c r="I70" i="1"/>
  <c r="I69" i="1"/>
  <c r="I68" i="1"/>
  <c r="I67" i="1"/>
  <c r="I66" i="1"/>
  <c r="I65" i="1"/>
  <c r="I63" i="1"/>
  <c r="I61" i="1"/>
  <c r="I60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K17" i="1" l="1"/>
  <c r="J17" i="1"/>
  <c r="H17" i="1"/>
  <c r="G17" i="1"/>
  <c r="J14" i="1" l="1"/>
  <c r="G12" i="1" l="1"/>
  <c r="L3" i="1"/>
  <c r="L2" i="1"/>
  <c r="I3" i="1"/>
  <c r="I2" i="1"/>
  <c r="L22" i="1" l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6" i="1"/>
  <c r="I18" i="1" l="1"/>
  <c r="I17" i="1"/>
  <c r="I16" i="1"/>
  <c r="I15" i="1"/>
  <c r="I14" i="1"/>
  <c r="I13" i="1"/>
  <c r="I12" i="1"/>
  <c r="I11" i="1"/>
  <c r="I10" i="1"/>
  <c r="I8" i="1"/>
  <c r="I6" i="1"/>
  <c r="L4" i="1" l="1"/>
  <c r="H4" i="1"/>
  <c r="G4" i="1"/>
  <c r="I4" i="1" l="1"/>
  <c r="K7" i="1"/>
  <c r="J7" i="1"/>
  <c r="H7" i="1"/>
  <c r="G7" i="1"/>
  <c r="K5" i="1"/>
  <c r="J5" i="1"/>
  <c r="H5" i="1"/>
  <c r="G5" i="1"/>
  <c r="L5" i="1" l="1"/>
  <c r="L7" i="1"/>
  <c r="I7" i="1"/>
  <c r="I5" i="1"/>
</calcChain>
</file>

<file path=xl/sharedStrings.xml><?xml version="1.0" encoding="utf-8"?>
<sst xmlns="http://schemas.openxmlformats.org/spreadsheetml/2006/main" count="571" uniqueCount="466">
  <si>
    <t>ALBANY VILLAGE PWS</t>
  </si>
  <si>
    <t>AMESVILLE PUBLIC WATER SYSTEM</t>
  </si>
  <si>
    <t>ATHENS PWS</t>
  </si>
  <si>
    <t>BISHOPVILLE WATER AND SEWER DISTRICT</t>
  </si>
  <si>
    <t>CHAUNCEY</t>
  </si>
  <si>
    <t>COOLVILLE VILLAGE PWS</t>
  </si>
  <si>
    <t>GLOUSTER PUBLIC WATER SYSTEM</t>
  </si>
  <si>
    <t>JACKSONVILLE VILLAGE PWS</t>
  </si>
  <si>
    <t>LE-AX REGIONAL WATER DISTRICT PWS</t>
  </si>
  <si>
    <t>NELSONVILLE PWS</t>
  </si>
  <si>
    <t>SUNDAY CREEK VALLEY WATER PWS</t>
  </si>
  <si>
    <t>TRIMBLE VILLAGE PWS</t>
  </si>
  <si>
    <t>ALBANY</t>
  </si>
  <si>
    <t>AMESVILLE</t>
  </si>
  <si>
    <t>ATHENS</t>
  </si>
  <si>
    <t>THE PLAINS</t>
  </si>
  <si>
    <t>GLOUSTER</t>
  </si>
  <si>
    <t>COOLVILLE</t>
  </si>
  <si>
    <t>JACKSONVILLE</t>
  </si>
  <si>
    <t>NELSONVILLE</t>
  </si>
  <si>
    <t>MILLFIELD</t>
  </si>
  <si>
    <t>TRIMBLE</t>
  </si>
  <si>
    <t>PO BOX 213</t>
  </si>
  <si>
    <t>395 WEST STATE STREET</t>
  </si>
  <si>
    <t>PO BOX 130</t>
  </si>
  <si>
    <t>P.O. BOX 64</t>
  </si>
  <si>
    <t>16 FRONT STREET</t>
  </si>
  <si>
    <t>6000 Industrial Dr</t>
  </si>
  <si>
    <t>211 LAKE HOPE DR</t>
  </si>
  <si>
    <t>15945 2ND STREET</t>
  </si>
  <si>
    <t>740-698-6127</t>
  </si>
  <si>
    <t>740-448-2411</t>
  </si>
  <si>
    <t>740-592-3344</t>
  </si>
  <si>
    <t>740-593-7146</t>
  </si>
  <si>
    <t>740-767-2460</t>
  </si>
  <si>
    <t>740-797-2031</t>
  </si>
  <si>
    <t>740-667-7349</t>
  </si>
  <si>
    <t>740-767-3497</t>
  </si>
  <si>
    <t>740-767-2400</t>
  </si>
  <si>
    <t>740-594-0123</t>
  </si>
  <si>
    <t>740-753-2151</t>
  </si>
  <si>
    <t>740-797-2566</t>
  </si>
  <si>
    <t>740-767-2341</t>
  </si>
  <si>
    <t>BUSINESS PHONE</t>
  </si>
  <si>
    <t>ZIP CODE</t>
  </si>
  <si>
    <t>45710</t>
  </si>
  <si>
    <t>45711-0213</t>
  </si>
  <si>
    <t>45701</t>
  </si>
  <si>
    <t>45780</t>
  </si>
  <si>
    <t>45732</t>
  </si>
  <si>
    <t>45719</t>
  </si>
  <si>
    <t>45723</t>
  </si>
  <si>
    <t>45740</t>
  </si>
  <si>
    <t>45764-1204</t>
  </si>
  <si>
    <t>45761</t>
  </si>
  <si>
    <t>45782</t>
  </si>
  <si>
    <t>PWS NAME</t>
  </si>
  <si>
    <t>Additional      1000 gal.</t>
  </si>
  <si>
    <t>GALLIA CO RURAL WATER ASSOCIATION</t>
  </si>
  <si>
    <t>GALLIPOLIS  PWS</t>
  </si>
  <si>
    <t>RIO GRANDE</t>
  </si>
  <si>
    <t>GALLIPOLIS</t>
  </si>
  <si>
    <t>COUNTY</t>
  </si>
  <si>
    <t>308 BURNETT RD</t>
  </si>
  <si>
    <t>45631</t>
  </si>
  <si>
    <t>45674</t>
  </si>
  <si>
    <t>740-446-9221</t>
  </si>
  <si>
    <t>740-446-1789</t>
  </si>
  <si>
    <t>740-245-5089</t>
  </si>
  <si>
    <t>HOCKING</t>
  </si>
  <si>
    <t>CARBON HILL WATER ASSOCIATION</t>
  </si>
  <si>
    <t>LAURELVILLE, VLG OF</t>
  </si>
  <si>
    <t>LOGAN, CITY OF</t>
  </si>
  <si>
    <t>MURRAY CITY VILLAGE PWS</t>
  </si>
  <si>
    <t>OLD STRAITSVILLE-ROCKBRIDGE</t>
  </si>
  <si>
    <t>CARBON HILL</t>
  </si>
  <si>
    <t>LAURELVILLE</t>
  </si>
  <si>
    <t>LOGAN</t>
  </si>
  <si>
    <t>MURRAY CITY</t>
  </si>
  <si>
    <t>JACKSON</t>
  </si>
  <si>
    <t>PO BOX 104</t>
  </si>
  <si>
    <t>PO BOX 393</t>
  </si>
  <si>
    <t>10 S MULBERRY ST</t>
  </si>
  <si>
    <t>PO BOX 241</t>
  </si>
  <si>
    <t>36879 WILLIAMS RD.</t>
  </si>
  <si>
    <t>43111</t>
  </si>
  <si>
    <t>43135</t>
  </si>
  <si>
    <t>43138</t>
  </si>
  <si>
    <t>43144</t>
  </si>
  <si>
    <t>740-753-3679</t>
  </si>
  <si>
    <t>740-332-4481</t>
  </si>
  <si>
    <t>740-762-2362</t>
  </si>
  <si>
    <t>740-385-0120</t>
  </si>
  <si>
    <t>COALTON</t>
  </si>
  <si>
    <t>JACKSON, CITY OF</t>
  </si>
  <si>
    <t>OAK HILL, VILLAGE OF</t>
  </si>
  <si>
    <t>WELLSTON VILLAGE PWS</t>
  </si>
  <si>
    <t>LAWRENCE</t>
  </si>
  <si>
    <t>OAK HILL</t>
  </si>
  <si>
    <t>WELLSTON</t>
  </si>
  <si>
    <t>PO BOX 98</t>
  </si>
  <si>
    <t>SERVICE DIRECTOR</t>
  </si>
  <si>
    <t>415 NORTH FRONT STREET</t>
  </si>
  <si>
    <t>203 EAST BROADWAY</t>
  </si>
  <si>
    <t>45621</t>
  </si>
  <si>
    <t>45640</t>
  </si>
  <si>
    <t>45656</t>
  </si>
  <si>
    <t>45692</t>
  </si>
  <si>
    <t>740-286-6986</t>
  </si>
  <si>
    <t>740-286-3010</t>
  </si>
  <si>
    <t>740-682-6301</t>
  </si>
  <si>
    <t>740-384-6274</t>
  </si>
  <si>
    <t>COAL GROVE PWS</t>
  </si>
  <si>
    <t>IRONTON  PWS</t>
  </si>
  <si>
    <t>PROCTORVILLE VILLAGE PWS</t>
  </si>
  <si>
    <t>SOUTH POINT VILLAGE</t>
  </si>
  <si>
    <t>HECLA WATER ASSOCIATION-PLANT PWS</t>
  </si>
  <si>
    <t>COAL GROVE</t>
  </si>
  <si>
    <t>PROCTORVILLE</t>
  </si>
  <si>
    <t>IRONTON</t>
  </si>
  <si>
    <t>SOUTH POINT</t>
  </si>
  <si>
    <t>513 CARLTON-DAVIDSON DRIVE</t>
  </si>
  <si>
    <t>409 ELIZABETH ST</t>
  </si>
  <si>
    <t>415 SOLIDA RD</t>
  </si>
  <si>
    <t>3190 STATE ROUTE 141</t>
  </si>
  <si>
    <t>45638</t>
  </si>
  <si>
    <t>45669</t>
  </si>
  <si>
    <t>45680</t>
  </si>
  <si>
    <t>740-532-7447</t>
  </si>
  <si>
    <t>740-532-3353</t>
  </si>
  <si>
    <t>740-886-6691</t>
  </si>
  <si>
    <t>740-377-2304</t>
  </si>
  <si>
    <t>740-886-8863</t>
  </si>
  <si>
    <t>MEIGS</t>
  </si>
  <si>
    <t>LEADING CREEK CONSERVANCY DISTRICT</t>
  </si>
  <si>
    <t>MIDDLEPORT VILLAGE PWS</t>
  </si>
  <si>
    <t>POMEROY VILLAGE PWS</t>
  </si>
  <si>
    <t>RACINE VILLAGE PWS</t>
  </si>
  <si>
    <t>RUTLAND VILLAGE PWS</t>
  </si>
  <si>
    <t>SYRACUSE VILLAGE PWS</t>
  </si>
  <si>
    <t>TUPPER PLAINS/CHESTER WATER DISTRICT</t>
  </si>
  <si>
    <t>34481 CORN HOLLOW RD.</t>
  </si>
  <si>
    <t>659 PEARL STREET</t>
  </si>
  <si>
    <t>660 E MAIN ST STE A</t>
  </si>
  <si>
    <t>P.O. BOX 399 3RD. &amp; VINE ST.</t>
  </si>
  <si>
    <t>100 East Second Street, Suite 301</t>
  </si>
  <si>
    <t>PO BOX 323</t>
  </si>
  <si>
    <t>39561 BAR 30 ROAD</t>
  </si>
  <si>
    <t>RUTLAND</t>
  </si>
  <si>
    <t>MIDDLEPORT</t>
  </si>
  <si>
    <t>POMEROY</t>
  </si>
  <si>
    <t>RACINE</t>
  </si>
  <si>
    <t>SYRACUSE</t>
  </si>
  <si>
    <t>REEDSVILLE</t>
  </si>
  <si>
    <t>45775</t>
  </si>
  <si>
    <t>45760</t>
  </si>
  <si>
    <t>45769-1183</t>
  </si>
  <si>
    <t>45771</t>
  </si>
  <si>
    <t>45769</t>
  </si>
  <si>
    <t>45779</t>
  </si>
  <si>
    <t>45772</t>
  </si>
  <si>
    <t>740-742-2411</t>
  </si>
  <si>
    <t>740-992-2705</t>
  </si>
  <si>
    <t>740-949-2296</t>
  </si>
  <si>
    <t>740-992-7777</t>
  </si>
  <si>
    <t>740-985-3315</t>
  </si>
  <si>
    <t>MONROE</t>
  </si>
  <si>
    <t>CLARINGTON VILLAGE PWS</t>
  </si>
  <si>
    <t>OHIO AND LEE TWP WATER AUTHORITY</t>
  </si>
  <si>
    <t>SWITZERLAND OF OHIO WATER</t>
  </si>
  <si>
    <t>SWITZER WATER ASSOCIATION</t>
  </si>
  <si>
    <t>WOODSFIELD VILLAGE PWS</t>
  </si>
  <si>
    <t>MONROE WATER DISTRICT</t>
  </si>
  <si>
    <t>PO BOX 182</t>
  </si>
  <si>
    <t>50190 Gibbs Road</t>
  </si>
  <si>
    <t>39415 WATER WORKS RD</t>
  </si>
  <si>
    <t>43022 SIX POINTS ROAD</t>
  </si>
  <si>
    <t>CLARINGTON</t>
  </si>
  <si>
    <t>HANNIBAL</t>
  </si>
  <si>
    <t>JERUSALEM</t>
  </si>
  <si>
    <t>WOODSFIELD</t>
  </si>
  <si>
    <t>LAINGS</t>
  </si>
  <si>
    <t>43915</t>
  </si>
  <si>
    <t>43931</t>
  </si>
  <si>
    <t>43747</t>
  </si>
  <si>
    <t>43793</t>
  </si>
  <si>
    <t>43752</t>
  </si>
  <si>
    <t>740-458-1652</t>
  </si>
  <si>
    <t>740-483-1542</t>
  </si>
  <si>
    <t>740-926-1465</t>
  </si>
  <si>
    <t>740-458-0174</t>
  </si>
  <si>
    <t>740-472-1030</t>
  </si>
  <si>
    <t>MORGAN</t>
  </si>
  <si>
    <t>CHESTERHILL VILLAGE PWS</t>
  </si>
  <si>
    <t>MALTA VILLAGE PWS</t>
  </si>
  <si>
    <t>MCCONNELSVILLE VILLAGE</t>
  </si>
  <si>
    <t>STOCKPORT VILLAGE PWS</t>
  </si>
  <si>
    <t>PO BOX 191</t>
  </si>
  <si>
    <t>9 WEST MAIN ST</t>
  </si>
  <si>
    <t>P.O. BOX 158</t>
  </si>
  <si>
    <t>CHESTERHILL</t>
  </si>
  <si>
    <t>MALTA</t>
  </si>
  <si>
    <t>MCCONNELSVILLE</t>
  </si>
  <si>
    <t>STOCKPORT</t>
  </si>
  <si>
    <t>43728</t>
  </si>
  <si>
    <t>43758</t>
  </si>
  <si>
    <t>43756</t>
  </si>
  <si>
    <t>43787</t>
  </si>
  <si>
    <t>740-554-6994</t>
  </si>
  <si>
    <t>740-962-4971</t>
  </si>
  <si>
    <t>740-962-3163</t>
  </si>
  <si>
    <t>740-559-2411</t>
  </si>
  <si>
    <t>NOBLE</t>
  </si>
  <si>
    <t>CALDWELL VILLAGE PWS</t>
  </si>
  <si>
    <t>CLEAR WATER CORPORATION</t>
  </si>
  <si>
    <t>NOBLE WATER COMPANY</t>
  </si>
  <si>
    <t>PURE WATER CORPORATION</t>
  </si>
  <si>
    <t>215 West Street</t>
  </si>
  <si>
    <t>49010 SENECA LAKE ROAD</t>
  </si>
  <si>
    <t>BOX 207</t>
  </si>
  <si>
    <t>PO BOX 195</t>
  </si>
  <si>
    <t>43724</t>
  </si>
  <si>
    <t>43779</t>
  </si>
  <si>
    <t>43717</t>
  </si>
  <si>
    <t>740-732-4645</t>
  </si>
  <si>
    <t>740-732-2549</t>
  </si>
  <si>
    <t>740-509-2476</t>
  </si>
  <si>
    <t>740-732-6075</t>
  </si>
  <si>
    <t>PERRY</t>
  </si>
  <si>
    <t>CORNING, VILLAGE OF</t>
  </si>
  <si>
    <t>CROOKSVILLE</t>
  </si>
  <si>
    <t>JUNCTION CITY</t>
  </si>
  <si>
    <t>NEW LEXINGTON</t>
  </si>
  <si>
    <t>NEW STRAITSVILLE, VILLAGE OF</t>
  </si>
  <si>
    <t>SHAWNEE, VILLAGE OF</t>
  </si>
  <si>
    <t>SOMERSET VILLAGE OF</t>
  </si>
  <si>
    <t>VILLAGE OF THORNVILLE</t>
  </si>
  <si>
    <t>GLENFORD VILLAGE PWS</t>
  </si>
  <si>
    <t>PO BOX 523</t>
  </si>
  <si>
    <t>98 S. BUCKEYE ST.</t>
  </si>
  <si>
    <t>PO BOX 105</t>
  </si>
  <si>
    <t>215 SOUTH MAIN ST.</t>
  </si>
  <si>
    <t>P.O. BOX 15</t>
  </si>
  <si>
    <t>100 PUBLIC SQUARE</t>
  </si>
  <si>
    <t>PO BOX 607</t>
  </si>
  <si>
    <t>43730-0523</t>
  </si>
  <si>
    <t>43731</t>
  </si>
  <si>
    <t>43748</t>
  </si>
  <si>
    <t>43764</t>
  </si>
  <si>
    <t>43766</t>
  </si>
  <si>
    <t>43076</t>
  </si>
  <si>
    <t>43782</t>
  </si>
  <si>
    <t>43783</t>
  </si>
  <si>
    <t>43739</t>
  </si>
  <si>
    <t>CORNING</t>
  </si>
  <si>
    <t>NEW STRAITSVILLE</t>
  </si>
  <si>
    <t>THORNVILLE</t>
  </si>
  <si>
    <t>SHAWNEE</t>
  </si>
  <si>
    <t>GLENFORD</t>
  </si>
  <si>
    <t>740-347-4476</t>
  </si>
  <si>
    <t>740-982-2712</t>
  </si>
  <si>
    <t>740-987-4121</t>
  </si>
  <si>
    <t>740-394-2425</t>
  </si>
  <si>
    <t>740-743-2963</t>
  </si>
  <si>
    <t>740-246-6020</t>
  </si>
  <si>
    <t>740-659-2009</t>
  </si>
  <si>
    <t>PIKE</t>
  </si>
  <si>
    <t>BEAVER  PWS</t>
  </si>
  <si>
    <t>PIKETON VILLAGE PWS</t>
  </si>
  <si>
    <t>WAVERLY CITY PWS</t>
  </si>
  <si>
    <t>PO BOX 547</t>
  </si>
  <si>
    <t>BEAVER</t>
  </si>
  <si>
    <t>PIKETON</t>
  </si>
  <si>
    <t>WAVERLY</t>
  </si>
  <si>
    <t>45613</t>
  </si>
  <si>
    <t>45661</t>
  </si>
  <si>
    <t>45690</t>
  </si>
  <si>
    <t>740-226-2111</t>
  </si>
  <si>
    <t>740-289-8154</t>
  </si>
  <si>
    <t>740-947-4888</t>
  </si>
  <si>
    <t>ROSS</t>
  </si>
  <si>
    <t>BAINBRIDGE VILLAGE PWS</t>
  </si>
  <si>
    <t>CHILLICOTHE CITY PWS</t>
  </si>
  <si>
    <t>CLARKSBURG VILLAGE PWS</t>
  </si>
  <si>
    <t>FRANKFORT VILLAGE PWS</t>
  </si>
  <si>
    <t>KINGSTON VILLAGE PWS</t>
  </si>
  <si>
    <t>P.O. BOX 551</t>
  </si>
  <si>
    <t>35 SOUTH PAINT STREET</t>
  </si>
  <si>
    <t>PO BOX 351</t>
  </si>
  <si>
    <t>P.O. BOX 650</t>
  </si>
  <si>
    <t>BAINBRIDGE</t>
  </si>
  <si>
    <t>CHILLICOTHE</t>
  </si>
  <si>
    <t>CLARKSBURG</t>
  </si>
  <si>
    <t>FRANKFORT</t>
  </si>
  <si>
    <t>KINGSTON</t>
  </si>
  <si>
    <t>45612</t>
  </si>
  <si>
    <t>45601</t>
  </si>
  <si>
    <t>43115</t>
  </si>
  <si>
    <t>45628</t>
  </si>
  <si>
    <t>45644</t>
  </si>
  <si>
    <t>740-634-2223</t>
  </si>
  <si>
    <t>740-773-2191</t>
  </si>
  <si>
    <t>740-993-4300</t>
  </si>
  <si>
    <t>740-642-2212</t>
  </si>
  <si>
    <t>SCIOTO</t>
  </si>
  <si>
    <t>NORTHWEST REGIONAL WATER DISTRICT</t>
  </si>
  <si>
    <t>PORTSMOUTH PUBLIC WATER SYSTEM</t>
  </si>
  <si>
    <t>SCIOTO CO. REGIONAL WATER DISTRICT #1</t>
  </si>
  <si>
    <t>4862 GALLIA STREET</t>
  </si>
  <si>
    <t>P.O. BOX 310</t>
  </si>
  <si>
    <t>MCDERMOTT</t>
  </si>
  <si>
    <t>PORTSMOUTH</t>
  </si>
  <si>
    <t>LUCASVILLE</t>
  </si>
  <si>
    <t>45652</t>
  </si>
  <si>
    <t>45662</t>
  </si>
  <si>
    <t>45648</t>
  </si>
  <si>
    <t>740-259-2789</t>
  </si>
  <si>
    <t>740-259-2301</t>
  </si>
  <si>
    <t>VINTON</t>
  </si>
  <si>
    <t>HAMDEN VILLAGE PWS</t>
  </si>
  <si>
    <t>MCARTHUR VILLAGE PWS</t>
  </si>
  <si>
    <t>ZALESKI VILLAGE PWS</t>
  </si>
  <si>
    <t>124 WEST MAIN STREET</t>
  </si>
  <si>
    <t>PO BOX 176</t>
  </si>
  <si>
    <t>HAMDEN</t>
  </si>
  <si>
    <t>MCARTHUR</t>
  </si>
  <si>
    <t>ZALESKI</t>
  </si>
  <si>
    <t>45634</t>
  </si>
  <si>
    <t>45651</t>
  </si>
  <si>
    <t>45698</t>
  </si>
  <si>
    <t>740-384-5359</t>
  </si>
  <si>
    <t>740-596-4060</t>
  </si>
  <si>
    <t>740-649-9313</t>
  </si>
  <si>
    <t>WASHINGTON</t>
  </si>
  <si>
    <t>BELPRE CITY PWS</t>
  </si>
  <si>
    <t>BEVERLY VILLAGE PWS</t>
  </si>
  <si>
    <t>LOWELL VILLAGE PWS</t>
  </si>
  <si>
    <t>MARIETTA CITY PWS</t>
  </si>
  <si>
    <t>MATAMORAS VILLAGE</t>
  </si>
  <si>
    <t>NEWPORT WATER/SEWER DISTRICT PWS</t>
  </si>
  <si>
    <t>PUTNAM COMMUNITY WATER ASSOCIATION PWS</t>
  </si>
  <si>
    <t>WATERFORD WATER/SEWER ASSOCIATION</t>
  </si>
  <si>
    <t>TRI-COUNTY RURAL W AND S DISTRICT</t>
  </si>
  <si>
    <t>HIGHLAND RIDGE WATER</t>
  </si>
  <si>
    <t>P.O. BOX 160</t>
  </si>
  <si>
    <t>919 MITCHELL AVE</t>
  </si>
  <si>
    <t>PO BOX 188</t>
  </si>
  <si>
    <t>PO BOX 536</t>
  </si>
  <si>
    <t>PO BOX 367</t>
  </si>
  <si>
    <t>920 RIVER RD</t>
  </si>
  <si>
    <t>5772 BUCHANAN RD</t>
  </si>
  <si>
    <t>PO BOX 35</t>
  </si>
  <si>
    <t>BELPRE</t>
  </si>
  <si>
    <t>BEVERLY</t>
  </si>
  <si>
    <t>LITTLE HOCKING</t>
  </si>
  <si>
    <t>LOWELL</t>
  </si>
  <si>
    <t>MARIETTA</t>
  </si>
  <si>
    <t>NEW MATAMORAS</t>
  </si>
  <si>
    <t>NEWPORT</t>
  </si>
  <si>
    <t>WATERFORD</t>
  </si>
  <si>
    <t>LOWER SALEM</t>
  </si>
  <si>
    <t>45714</t>
  </si>
  <si>
    <t>45715</t>
  </si>
  <si>
    <t>45742</t>
  </si>
  <si>
    <t>45744</t>
  </si>
  <si>
    <t>45750</t>
  </si>
  <si>
    <t>45767</t>
  </si>
  <si>
    <t>45768</t>
  </si>
  <si>
    <t>45786</t>
  </si>
  <si>
    <t>45745</t>
  </si>
  <si>
    <t>740-984-2694</t>
  </si>
  <si>
    <t>740-989-2181</t>
  </si>
  <si>
    <t>740-896-2419</t>
  </si>
  <si>
    <t>740-374-6864</t>
  </si>
  <si>
    <t>740-865-2124</t>
  </si>
  <si>
    <t>740-473-1224</t>
  </si>
  <si>
    <t>740-525-6607</t>
  </si>
  <si>
    <t>740-984-2348</t>
  </si>
  <si>
    <t>740-376-0337</t>
  </si>
  <si>
    <t>GALLIA</t>
  </si>
  <si>
    <t>BUCHTEL</t>
  </si>
  <si>
    <t>COMBINED</t>
  </si>
  <si>
    <t>Additional Sewer</t>
  </si>
  <si>
    <t xml:space="preserve">ATHENS CO., THE PLAINS </t>
  </si>
  <si>
    <t>740-797-3235</t>
  </si>
  <si>
    <t>36 NORTH PLAINS ROAD</t>
  </si>
  <si>
    <t>42 CONVERSE STREET, PO BOX 227</t>
  </si>
  <si>
    <t>38 SOUTH 6TH ST, PO BOX 185</t>
  </si>
  <si>
    <t>CONGRESS ST., PO BOX 45</t>
  </si>
  <si>
    <t xml:space="preserve">5153 ALTON ST   PO BOX 153      </t>
  </si>
  <si>
    <t>333 THIRD AVE, PO BOX 339</t>
  </si>
  <si>
    <t>174 EAST COLLEGE STREET,       PO BOX 343</t>
  </si>
  <si>
    <t>301 S THIRD ST, PO BOX 704</t>
  </si>
  <si>
    <t>51746 MAIN ST, PO BOX 26</t>
  </si>
  <si>
    <t>449 MAIN STREET, PO BOX 307</t>
  </si>
  <si>
    <t>1685 BROADWAY, PO BOX 158</t>
  </si>
  <si>
    <t>114 WEST MAIN ST., PO BOX 238</t>
  </si>
  <si>
    <t>125 EAST HIGH STREET, PO BOX 22</t>
  </si>
  <si>
    <t>7460 ST RT 335, PO BOX 238</t>
  </si>
  <si>
    <t>211 WEST NORTH STREET, PO BOX 228</t>
  </si>
  <si>
    <t>10849 MAIN ST., PO BOX 187</t>
  </si>
  <si>
    <t>48 RAILROAD ST, PO BOX 355</t>
  </si>
  <si>
    <t>308 WALNUT ST, PO BOX 337</t>
  </si>
  <si>
    <t>2000 FOURTH STREET, PO BOX 774</t>
  </si>
  <si>
    <t>KEVIN TORNES, PO BOX 118</t>
  </si>
  <si>
    <t>ADDRESS</t>
  </si>
  <si>
    <t>NOTES</t>
  </si>
  <si>
    <t>1500 Base Rate</t>
  </si>
  <si>
    <t xml:space="preserve"> BASE RATE        First 2000</t>
  </si>
  <si>
    <t xml:space="preserve">     BASE RATE          SEWER</t>
  </si>
  <si>
    <t>BASE-2500gal.  Add water 1.12 per/100</t>
  </si>
  <si>
    <t>2500 Base Rate</t>
  </si>
  <si>
    <t>740-385-8393</t>
  </si>
  <si>
    <t>0-999-$3.00w, 3.71s</t>
  </si>
  <si>
    <t>1200 Base Rate</t>
  </si>
  <si>
    <t xml:space="preserve">C/O VILLAGE ADMINISTRATOR,                  PO BOX 215 </t>
  </si>
  <si>
    <t>3000 Base</t>
  </si>
  <si>
    <t>Billed qtrly.,minimum bill of 36.22/4000</t>
  </si>
  <si>
    <t>Minimums in cubic ft. 500cf=3740gal, sewer 14.72 Adm chg</t>
  </si>
  <si>
    <t xml:space="preserve"> SOMERSET</t>
  </si>
  <si>
    <t>CITY/VILLAGE</t>
  </si>
  <si>
    <t>Senior Citizen discount on base rates 16.95/25.43</t>
  </si>
  <si>
    <t>Billed quarterly, 30,000 gallons allowed, $111.00per qtr. Wat</t>
  </si>
  <si>
    <t>740-472-1865</t>
  </si>
  <si>
    <t>Base is 4500, and includes trash, plus 5.00 sewer assesment</t>
  </si>
  <si>
    <t>2500 Base Rate, includes 11.00 sewer maintenance fee</t>
  </si>
  <si>
    <t>740-354-7515</t>
  </si>
  <si>
    <t>Combined Base of water&amp;sewer</t>
  </si>
  <si>
    <t>Sabrina Bishop 762-5001</t>
  </si>
  <si>
    <t>740-742-2121</t>
  </si>
  <si>
    <t>740-343-5002</t>
  </si>
  <si>
    <t>LITTLE HOCKING WATER ASSOCIATION</t>
  </si>
  <si>
    <t>trnsitioning to meters from flat rate</t>
  </si>
  <si>
    <t>740-423-7592</t>
  </si>
  <si>
    <t>Base 3000</t>
  </si>
  <si>
    <t>Base 4000</t>
  </si>
  <si>
    <t>740-984-4727</t>
  </si>
  <si>
    <t>Billed bi-monthly at 70.00 per 6000 gal.</t>
  </si>
  <si>
    <t>Devola</t>
  </si>
  <si>
    <t>Beverly Hills/Rural Washington County</t>
  </si>
  <si>
    <t> 740-342-2552</t>
  </si>
  <si>
    <t>2.50 storm sewer charge added</t>
  </si>
  <si>
    <t>NORTHERN PERRY COUNTY WATER AND WASTEWATER</t>
  </si>
  <si>
    <t xml:space="preserve">600 WEST BROADWAY NEW LEXINGTON </t>
  </si>
  <si>
    <t>740-342-1065</t>
  </si>
  <si>
    <t>OTHER PERRY</t>
  </si>
  <si>
    <t>SOUTHERN PERRY COUNTY WATER DISTRICT</t>
  </si>
  <si>
    <t>PO BOX 335</t>
  </si>
  <si>
    <t>740-347-9030</t>
  </si>
  <si>
    <t>MACKSBURG/DEXTER CITY</t>
  </si>
  <si>
    <t>BELLE VALLEY</t>
  </si>
  <si>
    <t>SARAHSVILLE</t>
  </si>
  <si>
    <t>CALDWELL</t>
  </si>
  <si>
    <t>740-998-2896</t>
  </si>
  <si>
    <t>Includes a $5.00 maitenance operation fee</t>
  </si>
  <si>
    <t>Sewer rate includes 10.40 trash fee, unlimited water</t>
  </si>
  <si>
    <t>Includes a 3.00 storm water fee</t>
  </si>
  <si>
    <t>trash included</t>
  </si>
  <si>
    <t>740-992-3121</t>
  </si>
  <si>
    <t># ofCustomers</t>
  </si>
  <si>
    <t>1836/1500(active)</t>
  </si>
  <si>
    <t>not an issue</t>
  </si>
  <si>
    <t>10.00 service fee added to all billing. 75.46 minimum bill</t>
  </si>
  <si>
    <t># of Disconnects per Month(est.)</t>
  </si>
  <si>
    <t>615/116(Lee-Ax)</t>
  </si>
  <si>
    <t>increasing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</si>
</sst>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3" fillId="0" borderId="0" xfId="0" applyNumberFormat="1" applyFont="1"/>
    <xf numFmtId="44" fontId="0" fillId="0" borderId="0" xfId="0" applyNumberFormat="1"/>
    <xf numFmtId="4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/>
    <xf numFmtId="44" fontId="0" fillId="3" borderId="1" xfId="0" applyNumberFormat="1" applyFill="1" applyBorder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4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0" fontId="3" fillId="0" borderId="0" xfId="0" applyNumberFormat="1" applyFont="1" applyAlignment="1">
      <alignment horizontal="left" vertical="center" wrapText="1"/>
    </xf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N8" sqref="N8"/>
    </sheetView>
  </sheetViews>
  <sheetFormatPr defaultRowHeight="15" x14ac:dyDescent="0.25"/>
  <cols>
    <col min="1" max="1" width="31.7109375" customWidth="1"/>
    <col min="2" max="2" width="17.5703125" customWidth="1"/>
    <col min="3" max="3" width="12.140625" customWidth="1"/>
    <col min="4" max="4" width="18.28515625" style="6" customWidth="1"/>
    <col min="5" max="5" width="7.42578125" customWidth="1"/>
    <col min="6" max="6" width="14.5703125" customWidth="1"/>
    <col min="7" max="8" width="15.7109375" customWidth="1"/>
    <col min="9" max="9" width="15.7109375" style="9" customWidth="1"/>
    <col min="10" max="12" width="15.7109375" customWidth="1"/>
    <col min="13" max="13" width="23.85546875" customWidth="1"/>
    <col min="14" max="14" width="15.85546875" customWidth="1"/>
    <col min="15" max="15" width="17.5703125" style="21" customWidth="1"/>
  </cols>
  <sheetData>
    <row r="1" spans="1:15" s="1" customFormat="1" ht="35.1" customHeight="1" x14ac:dyDescent="0.25">
      <c r="A1" s="1" t="s">
        <v>56</v>
      </c>
      <c r="B1" s="1" t="s">
        <v>420</v>
      </c>
      <c r="C1" s="1" t="s">
        <v>62</v>
      </c>
      <c r="D1" s="1" t="s">
        <v>405</v>
      </c>
      <c r="E1" s="1" t="s">
        <v>44</v>
      </c>
      <c r="F1" s="2" t="s">
        <v>43</v>
      </c>
      <c r="G1" s="1" t="s">
        <v>408</v>
      </c>
      <c r="H1" s="1" t="s">
        <v>409</v>
      </c>
      <c r="I1" s="10" t="s">
        <v>381</v>
      </c>
      <c r="J1" s="1" t="s">
        <v>57</v>
      </c>
      <c r="K1" s="1" t="s">
        <v>382</v>
      </c>
      <c r="L1" s="1" t="s">
        <v>381</v>
      </c>
      <c r="M1" s="1" t="s">
        <v>406</v>
      </c>
      <c r="N1" s="1" t="s">
        <v>459</v>
      </c>
      <c r="O1" s="22" t="s">
        <v>463</v>
      </c>
    </row>
    <row r="2" spans="1:15" ht="24.95" customHeight="1" x14ac:dyDescent="0.25">
      <c r="A2" s="6" t="s">
        <v>0</v>
      </c>
      <c r="B2" s="6" t="s">
        <v>12</v>
      </c>
      <c r="C2" s="6" t="s">
        <v>14</v>
      </c>
      <c r="D2" s="13" t="s">
        <v>389</v>
      </c>
      <c r="E2" s="14" t="s">
        <v>45</v>
      </c>
      <c r="F2" s="15" t="s">
        <v>30</v>
      </c>
      <c r="G2" s="4">
        <f>29.17</f>
        <v>29.17</v>
      </c>
      <c r="H2" s="4">
        <v>47.25</v>
      </c>
      <c r="I2" s="11">
        <f>G2+H2+10</f>
        <v>86.42</v>
      </c>
      <c r="J2" s="4">
        <f>40.13-29.17</f>
        <v>10.96</v>
      </c>
      <c r="K2" s="4">
        <f>56.26-47.25</f>
        <v>9.009999999999998</v>
      </c>
      <c r="L2" s="4">
        <f t="shared" ref="L2:L3" si="0">J2+K2</f>
        <v>19.97</v>
      </c>
      <c r="M2" s="8" t="s">
        <v>462</v>
      </c>
      <c r="N2" t="s">
        <v>464</v>
      </c>
      <c r="O2" s="21">
        <v>3</v>
      </c>
    </row>
    <row r="3" spans="1:15" ht="24.95" customHeight="1" x14ac:dyDescent="0.25">
      <c r="A3" s="6" t="s">
        <v>1</v>
      </c>
      <c r="B3" s="6" t="s">
        <v>13</v>
      </c>
      <c r="C3" s="6" t="s">
        <v>14</v>
      </c>
      <c r="D3" s="13" t="s">
        <v>22</v>
      </c>
      <c r="E3" s="14" t="s">
        <v>46</v>
      </c>
      <c r="F3" s="15" t="s">
        <v>31</v>
      </c>
      <c r="G3" s="4">
        <f>20+(6*2)</f>
        <v>32</v>
      </c>
      <c r="H3" s="4">
        <f>20+(5.5*2)</f>
        <v>31</v>
      </c>
      <c r="I3" s="11">
        <f t="shared" ref="I3" si="1">G3+H3</f>
        <v>63</v>
      </c>
      <c r="J3" s="4">
        <v>6</v>
      </c>
      <c r="K3" s="4">
        <v>5.5</v>
      </c>
      <c r="L3" s="4">
        <f t="shared" si="0"/>
        <v>11.5</v>
      </c>
      <c r="M3" s="8"/>
    </row>
    <row r="4" spans="1:15" ht="24.95" customHeight="1" x14ac:dyDescent="0.25">
      <c r="A4" s="6" t="s">
        <v>2</v>
      </c>
      <c r="B4" s="6" t="s">
        <v>14</v>
      </c>
      <c r="C4" s="6" t="s">
        <v>14</v>
      </c>
      <c r="D4" s="13" t="s">
        <v>23</v>
      </c>
      <c r="E4" s="14" t="s">
        <v>47</v>
      </c>
      <c r="F4" s="15" t="s">
        <v>32</v>
      </c>
      <c r="G4" s="3">
        <f>13.77+4.28</f>
        <v>18.05</v>
      </c>
      <c r="H4" s="3">
        <f>24.81+4.85</f>
        <v>29.659999999999997</v>
      </c>
      <c r="I4" s="11">
        <f t="shared" ref="I4:I49" si="2">G4+H4</f>
        <v>47.709999999999994</v>
      </c>
      <c r="J4" s="3">
        <v>4.28</v>
      </c>
      <c r="K4" s="5">
        <v>4.8499999999999996</v>
      </c>
      <c r="L4" s="4">
        <f>J4+K4</f>
        <v>9.129999999999999</v>
      </c>
      <c r="M4" s="17"/>
    </row>
    <row r="5" spans="1:15" ht="24.95" customHeight="1" x14ac:dyDescent="0.25">
      <c r="A5" s="6" t="s">
        <v>383</v>
      </c>
      <c r="B5" s="6" t="s">
        <v>15</v>
      </c>
      <c r="C5" s="6" t="s">
        <v>14</v>
      </c>
      <c r="D5" s="13" t="s">
        <v>385</v>
      </c>
      <c r="E5" s="14" t="s">
        <v>48</v>
      </c>
      <c r="F5" s="15" t="s">
        <v>33</v>
      </c>
      <c r="G5" s="4">
        <f>24.42*0.05+24.42</f>
        <v>25.641000000000002</v>
      </c>
      <c r="H5" s="4">
        <f>14.64*0.05+14.64</f>
        <v>15.372</v>
      </c>
      <c r="I5" s="11">
        <f t="shared" si="2"/>
        <v>41.013000000000005</v>
      </c>
      <c r="J5" s="4">
        <f>10.95*0.05+10.95</f>
        <v>11.497499999999999</v>
      </c>
      <c r="K5" s="4">
        <f>6.31*0.05+6.31</f>
        <v>6.6254999999999997</v>
      </c>
      <c r="L5" s="4">
        <f t="shared" ref="L5:L50" si="3">J5+K5</f>
        <v>18.122999999999998</v>
      </c>
      <c r="M5" s="8"/>
      <c r="N5">
        <v>1250</v>
      </c>
      <c r="O5" s="21">
        <v>9</v>
      </c>
    </row>
    <row r="6" spans="1:15" ht="24.95" customHeight="1" x14ac:dyDescent="0.25">
      <c r="A6" s="6" t="s">
        <v>3</v>
      </c>
      <c r="B6" s="6" t="s">
        <v>16</v>
      </c>
      <c r="C6" s="6" t="s">
        <v>14</v>
      </c>
      <c r="D6" s="13" t="s">
        <v>24</v>
      </c>
      <c r="E6" s="14" t="s">
        <v>49</v>
      </c>
      <c r="F6" s="15" t="s">
        <v>34</v>
      </c>
      <c r="G6" s="4">
        <v>47</v>
      </c>
      <c r="H6" s="4"/>
      <c r="I6" s="11">
        <f t="shared" si="2"/>
        <v>47</v>
      </c>
      <c r="J6" s="4">
        <v>10</v>
      </c>
      <c r="K6" s="4"/>
      <c r="L6" s="4">
        <f t="shared" si="3"/>
        <v>10</v>
      </c>
      <c r="M6" s="8"/>
      <c r="N6">
        <v>500</v>
      </c>
      <c r="O6" s="21">
        <v>2</v>
      </c>
    </row>
    <row r="7" spans="1:15" ht="24.95" customHeight="1" x14ac:dyDescent="0.25">
      <c r="A7" s="6" t="s">
        <v>380</v>
      </c>
      <c r="B7" s="6" t="s">
        <v>380</v>
      </c>
      <c r="C7" s="6" t="s">
        <v>14</v>
      </c>
      <c r="D7" s="13" t="s">
        <v>385</v>
      </c>
      <c r="E7" s="16">
        <v>45780</v>
      </c>
      <c r="F7" s="15" t="s">
        <v>384</v>
      </c>
      <c r="G7" s="4">
        <f>35.12*0.05+35.12</f>
        <v>36.875999999999998</v>
      </c>
      <c r="H7" s="4">
        <f>44.16*0.05+44.16</f>
        <v>46.367999999999995</v>
      </c>
      <c r="I7" s="11">
        <f t="shared" si="2"/>
        <v>83.244</v>
      </c>
      <c r="J7" s="4">
        <f>16.64*0.05+16.64</f>
        <v>17.472000000000001</v>
      </c>
      <c r="K7" s="4">
        <f>11.37*0.05+11.37</f>
        <v>11.938499999999999</v>
      </c>
      <c r="L7" s="4">
        <f t="shared" si="3"/>
        <v>29.410499999999999</v>
      </c>
      <c r="M7" s="8"/>
      <c r="N7">
        <v>300</v>
      </c>
      <c r="O7" s="21">
        <v>2</v>
      </c>
    </row>
    <row r="8" spans="1:15" ht="24.95" customHeight="1" x14ac:dyDescent="0.25">
      <c r="A8" s="6" t="s">
        <v>4</v>
      </c>
      <c r="B8" s="6" t="s">
        <v>4</v>
      </c>
      <c r="C8" s="6" t="s">
        <v>14</v>
      </c>
      <c r="D8" s="13" t="s">
        <v>386</v>
      </c>
      <c r="E8" s="14" t="s">
        <v>50</v>
      </c>
      <c r="F8" s="15" t="s">
        <v>35</v>
      </c>
      <c r="G8" s="4">
        <v>28.64</v>
      </c>
      <c r="H8" s="4">
        <v>24.88</v>
      </c>
      <c r="I8" s="11">
        <f t="shared" si="2"/>
        <v>53.519999999999996</v>
      </c>
      <c r="J8" s="4">
        <v>4.8899999999999997</v>
      </c>
      <c r="K8" s="4">
        <v>12.44</v>
      </c>
      <c r="L8" s="4">
        <f t="shared" si="3"/>
        <v>17.329999999999998</v>
      </c>
      <c r="M8" s="8"/>
      <c r="N8">
        <v>460</v>
      </c>
      <c r="O8" s="23">
        <v>5</v>
      </c>
    </row>
    <row r="9" spans="1:15" ht="24.95" customHeight="1" x14ac:dyDescent="0.25">
      <c r="A9" s="6" t="s">
        <v>5</v>
      </c>
      <c r="B9" s="6" t="s">
        <v>17</v>
      </c>
      <c r="C9" s="6" t="s">
        <v>14</v>
      </c>
      <c r="D9" s="13" t="s">
        <v>25</v>
      </c>
      <c r="E9" s="14" t="s">
        <v>51</v>
      </c>
      <c r="F9" s="15" t="s">
        <v>36</v>
      </c>
      <c r="G9" s="4">
        <v>38</v>
      </c>
      <c r="H9" s="4">
        <v>86</v>
      </c>
      <c r="I9" s="11">
        <v>127.75</v>
      </c>
      <c r="J9" s="4">
        <v>10</v>
      </c>
      <c r="K9" s="4">
        <v>5</v>
      </c>
      <c r="L9" s="4">
        <f t="shared" si="3"/>
        <v>15</v>
      </c>
      <c r="M9" s="8"/>
      <c r="N9">
        <v>230</v>
      </c>
      <c r="O9" s="21" t="s">
        <v>465</v>
      </c>
    </row>
    <row r="10" spans="1:15" ht="24.95" customHeight="1" x14ac:dyDescent="0.25">
      <c r="A10" s="6" t="s">
        <v>6</v>
      </c>
      <c r="B10" s="6" t="s">
        <v>16</v>
      </c>
      <c r="C10" s="6" t="s">
        <v>14</v>
      </c>
      <c r="D10" s="13" t="s">
        <v>26</v>
      </c>
      <c r="E10" s="14" t="s">
        <v>49</v>
      </c>
      <c r="F10" s="15" t="s">
        <v>37</v>
      </c>
      <c r="G10" s="4">
        <v>35</v>
      </c>
      <c r="H10" s="4">
        <v>30</v>
      </c>
      <c r="I10" s="11">
        <f t="shared" si="2"/>
        <v>65</v>
      </c>
      <c r="J10" s="4">
        <v>9</v>
      </c>
      <c r="K10" s="4">
        <v>4.5</v>
      </c>
      <c r="L10" s="4">
        <f t="shared" si="3"/>
        <v>13.5</v>
      </c>
      <c r="M10" s="8"/>
      <c r="N10">
        <v>1100</v>
      </c>
      <c r="O10" s="21">
        <v>15</v>
      </c>
    </row>
    <row r="11" spans="1:15" ht="24.95" customHeight="1" x14ac:dyDescent="0.25">
      <c r="A11" s="6" t="s">
        <v>7</v>
      </c>
      <c r="B11" s="6" t="s">
        <v>18</v>
      </c>
      <c r="C11" s="6" t="s">
        <v>14</v>
      </c>
      <c r="D11" s="13" t="s">
        <v>387</v>
      </c>
      <c r="E11" s="14" t="s">
        <v>52</v>
      </c>
      <c r="F11" s="15" t="s">
        <v>38</v>
      </c>
      <c r="G11" s="4">
        <v>31</v>
      </c>
      <c r="H11" s="4">
        <v>30</v>
      </c>
      <c r="I11" s="11">
        <f t="shared" si="2"/>
        <v>61</v>
      </c>
      <c r="J11" s="4">
        <v>10.7</v>
      </c>
      <c r="K11" s="4">
        <v>4.5</v>
      </c>
      <c r="L11" s="4">
        <f t="shared" si="3"/>
        <v>15.2</v>
      </c>
      <c r="M11" s="8"/>
    </row>
    <row r="12" spans="1:15" ht="24.95" customHeight="1" x14ac:dyDescent="0.25">
      <c r="A12" s="6" t="s">
        <v>8</v>
      </c>
      <c r="B12" s="6" t="s">
        <v>14</v>
      </c>
      <c r="C12" s="6" t="s">
        <v>14</v>
      </c>
      <c r="D12" s="13" t="s">
        <v>27</v>
      </c>
      <c r="E12" s="14" t="s">
        <v>47</v>
      </c>
      <c r="F12" s="15" t="s">
        <v>39</v>
      </c>
      <c r="G12" s="4">
        <f>19.7+9.25</f>
        <v>28.95</v>
      </c>
      <c r="H12" s="4"/>
      <c r="I12" s="11">
        <f t="shared" si="2"/>
        <v>28.95</v>
      </c>
      <c r="J12" s="4">
        <v>9.25</v>
      </c>
      <c r="K12" s="4"/>
      <c r="L12" s="4">
        <f t="shared" si="3"/>
        <v>9.25</v>
      </c>
      <c r="M12" s="8"/>
      <c r="N12">
        <v>6600</v>
      </c>
      <c r="O12" s="21">
        <v>13</v>
      </c>
    </row>
    <row r="13" spans="1:15" ht="24.95" customHeight="1" x14ac:dyDescent="0.25">
      <c r="A13" s="6" t="s">
        <v>9</v>
      </c>
      <c r="B13" s="6" t="s">
        <v>19</v>
      </c>
      <c r="C13" s="6" t="s">
        <v>14</v>
      </c>
      <c r="D13" s="13" t="s">
        <v>28</v>
      </c>
      <c r="E13" s="14" t="s">
        <v>53</v>
      </c>
      <c r="F13" s="15" t="s">
        <v>40</v>
      </c>
      <c r="G13" s="4">
        <v>16.47</v>
      </c>
      <c r="H13" s="4">
        <v>13.27</v>
      </c>
      <c r="I13" s="11">
        <f t="shared" si="2"/>
        <v>29.74</v>
      </c>
      <c r="J13" s="4">
        <v>10.95</v>
      </c>
      <c r="K13" s="4">
        <v>8.02</v>
      </c>
      <c r="L13" s="4">
        <f t="shared" si="3"/>
        <v>18.97</v>
      </c>
      <c r="M13" s="8" t="s">
        <v>407</v>
      </c>
    </row>
    <row r="14" spans="1:15" ht="24.95" customHeight="1" x14ac:dyDescent="0.25">
      <c r="A14" s="6" t="s">
        <v>10</v>
      </c>
      <c r="B14" s="6" t="s">
        <v>20</v>
      </c>
      <c r="C14" s="6" t="s">
        <v>14</v>
      </c>
      <c r="D14" s="13" t="s">
        <v>29</v>
      </c>
      <c r="E14" s="14" t="s">
        <v>54</v>
      </c>
      <c r="F14" s="15" t="s">
        <v>41</v>
      </c>
      <c r="G14" s="4">
        <v>36</v>
      </c>
      <c r="H14" s="4"/>
      <c r="I14" s="11">
        <f t="shared" si="2"/>
        <v>36</v>
      </c>
      <c r="J14" s="4">
        <f>1.12*10</f>
        <v>11.200000000000001</v>
      </c>
      <c r="K14" s="4"/>
      <c r="L14" s="4">
        <f t="shared" si="3"/>
        <v>11.200000000000001</v>
      </c>
      <c r="M14" s="8" t="s">
        <v>410</v>
      </c>
      <c r="N14" t="s">
        <v>460</v>
      </c>
      <c r="O14" s="21">
        <v>7</v>
      </c>
    </row>
    <row r="15" spans="1:15" ht="24.95" customHeight="1" x14ac:dyDescent="0.25">
      <c r="A15" s="6" t="s">
        <v>11</v>
      </c>
      <c r="B15" s="6" t="s">
        <v>21</v>
      </c>
      <c r="C15" s="6" t="s">
        <v>14</v>
      </c>
      <c r="D15" s="13" t="s">
        <v>388</v>
      </c>
      <c r="E15" s="14" t="s">
        <v>55</v>
      </c>
      <c r="F15" s="15" t="s">
        <v>42</v>
      </c>
      <c r="G15" s="4">
        <v>24.5</v>
      </c>
      <c r="H15" s="4">
        <v>30</v>
      </c>
      <c r="I15" s="11">
        <f t="shared" si="2"/>
        <v>54.5</v>
      </c>
      <c r="J15" s="4">
        <v>5.5</v>
      </c>
      <c r="K15" s="4">
        <v>4.5</v>
      </c>
      <c r="L15" s="4">
        <f t="shared" si="3"/>
        <v>10</v>
      </c>
      <c r="M15" s="8" t="s">
        <v>407</v>
      </c>
      <c r="N15">
        <v>200</v>
      </c>
      <c r="O15" s="21" t="s">
        <v>461</v>
      </c>
    </row>
    <row r="16" spans="1:15" ht="24.95" customHeight="1" x14ac:dyDescent="0.25">
      <c r="A16" s="6" t="s">
        <v>58</v>
      </c>
      <c r="B16" s="6" t="s">
        <v>61</v>
      </c>
      <c r="C16" s="6" t="s">
        <v>379</v>
      </c>
      <c r="D16" s="13" t="s">
        <v>63</v>
      </c>
      <c r="E16" s="14" t="s">
        <v>64</v>
      </c>
      <c r="F16" s="15" t="s">
        <v>66</v>
      </c>
      <c r="G16" s="4">
        <v>20</v>
      </c>
      <c r="H16" s="4"/>
      <c r="I16" s="11">
        <f t="shared" si="2"/>
        <v>20</v>
      </c>
      <c r="J16" s="4">
        <v>7.85</v>
      </c>
      <c r="K16" s="4"/>
      <c r="L16" s="4">
        <f t="shared" si="3"/>
        <v>7.85</v>
      </c>
      <c r="M16" s="8"/>
    </row>
    <row r="17" spans="1:13" ht="24.95" customHeight="1" x14ac:dyDescent="0.25">
      <c r="A17" s="6" t="s">
        <v>59</v>
      </c>
      <c r="B17" s="6" t="s">
        <v>61</v>
      </c>
      <c r="C17" s="6" t="s">
        <v>379</v>
      </c>
      <c r="D17" s="13" t="s">
        <v>390</v>
      </c>
      <c r="E17" s="14" t="s">
        <v>64</v>
      </c>
      <c r="F17" s="15" t="s">
        <v>67</v>
      </c>
      <c r="G17" s="4">
        <f>18.18+(0.402*10)</f>
        <v>22.2</v>
      </c>
      <c r="H17" s="4">
        <f>13.85+(0.505*10)</f>
        <v>18.899999999999999</v>
      </c>
      <c r="I17" s="11">
        <f t="shared" si="2"/>
        <v>41.099999999999994</v>
      </c>
      <c r="J17" s="4">
        <f>0.402*10</f>
        <v>4.0200000000000005</v>
      </c>
      <c r="K17" s="4">
        <f>0.505*10</f>
        <v>5.05</v>
      </c>
      <c r="L17" s="4">
        <f t="shared" si="3"/>
        <v>9.07</v>
      </c>
      <c r="M17" s="8" t="s">
        <v>457</v>
      </c>
    </row>
    <row r="18" spans="1:13" ht="24.95" customHeight="1" x14ac:dyDescent="0.25">
      <c r="A18" s="6" t="s">
        <v>60</v>
      </c>
      <c r="B18" s="6" t="s">
        <v>60</v>
      </c>
      <c r="C18" s="6" t="s">
        <v>379</v>
      </c>
      <c r="D18" s="13" t="s">
        <v>391</v>
      </c>
      <c r="E18" s="14" t="s">
        <v>65</v>
      </c>
      <c r="F18" s="15" t="s">
        <v>68</v>
      </c>
      <c r="G18" s="4">
        <v>20</v>
      </c>
      <c r="H18" s="4">
        <v>29.7</v>
      </c>
      <c r="I18" s="11">
        <f t="shared" si="2"/>
        <v>49.7</v>
      </c>
      <c r="J18" s="4">
        <v>8</v>
      </c>
      <c r="K18" s="4">
        <v>11.88</v>
      </c>
      <c r="L18" s="4">
        <f t="shared" si="3"/>
        <v>19.880000000000003</v>
      </c>
      <c r="M18" s="8" t="s">
        <v>411</v>
      </c>
    </row>
    <row r="19" spans="1:13" ht="24.95" customHeight="1" x14ac:dyDescent="0.25">
      <c r="A19" s="6" t="s">
        <v>70</v>
      </c>
      <c r="B19" s="6" t="s">
        <v>75</v>
      </c>
      <c r="C19" s="6" t="s">
        <v>69</v>
      </c>
      <c r="D19" s="13" t="s">
        <v>80</v>
      </c>
      <c r="E19" s="14" t="s">
        <v>85</v>
      </c>
      <c r="F19" s="15" t="s">
        <v>89</v>
      </c>
      <c r="G19" s="4"/>
      <c r="H19" s="4"/>
      <c r="I19" s="12"/>
      <c r="J19" s="4"/>
      <c r="K19" s="4"/>
      <c r="L19" s="4">
        <f t="shared" si="3"/>
        <v>0</v>
      </c>
      <c r="M19" s="8"/>
    </row>
    <row r="20" spans="1:13" ht="24.95" customHeight="1" x14ac:dyDescent="0.25">
      <c r="A20" s="6" t="s">
        <v>71</v>
      </c>
      <c r="B20" s="6" t="s">
        <v>76</v>
      </c>
      <c r="C20" s="6" t="s">
        <v>69</v>
      </c>
      <c r="D20" s="13" t="s">
        <v>81</v>
      </c>
      <c r="E20" s="14" t="s">
        <v>86</v>
      </c>
      <c r="F20" s="15" t="s">
        <v>90</v>
      </c>
      <c r="G20" s="4"/>
      <c r="H20" s="4"/>
      <c r="I20" s="11">
        <f t="shared" si="2"/>
        <v>0</v>
      </c>
      <c r="J20" s="4"/>
      <c r="K20" s="4"/>
      <c r="L20" s="4">
        <f t="shared" si="3"/>
        <v>0</v>
      </c>
      <c r="M20" s="8"/>
    </row>
    <row r="21" spans="1:13" ht="24.95" customHeight="1" x14ac:dyDescent="0.25">
      <c r="A21" s="6" t="s">
        <v>72</v>
      </c>
      <c r="B21" s="6" t="s">
        <v>77</v>
      </c>
      <c r="C21" s="6" t="s">
        <v>69</v>
      </c>
      <c r="D21" s="13" t="s">
        <v>82</v>
      </c>
      <c r="E21" s="14" t="s">
        <v>87</v>
      </c>
      <c r="F21" s="15" t="s">
        <v>412</v>
      </c>
      <c r="G21" s="4">
        <v>29.94</v>
      </c>
      <c r="H21" s="4">
        <v>23.71</v>
      </c>
      <c r="I21" s="11">
        <f>G21+H21+3</f>
        <v>56.650000000000006</v>
      </c>
      <c r="J21" s="4">
        <v>7.24</v>
      </c>
      <c r="K21" s="4">
        <v>7.22</v>
      </c>
      <c r="L21" s="4">
        <f t="shared" si="3"/>
        <v>14.46</v>
      </c>
      <c r="M21" s="8" t="s">
        <v>456</v>
      </c>
    </row>
    <row r="22" spans="1:13" ht="24.95" customHeight="1" x14ac:dyDescent="0.25">
      <c r="A22" s="6" t="s">
        <v>73</v>
      </c>
      <c r="B22" s="6" t="s">
        <v>78</v>
      </c>
      <c r="C22" s="6" t="s">
        <v>69</v>
      </c>
      <c r="D22" s="13" t="s">
        <v>83</v>
      </c>
      <c r="E22" s="14" t="s">
        <v>88</v>
      </c>
      <c r="F22" s="15" t="s">
        <v>91</v>
      </c>
      <c r="G22" s="4"/>
      <c r="H22" s="4">
        <v>44</v>
      </c>
      <c r="I22" s="11">
        <f t="shared" si="2"/>
        <v>44</v>
      </c>
      <c r="J22" s="4"/>
      <c r="K22" s="4"/>
      <c r="L22" s="4">
        <f t="shared" si="3"/>
        <v>0</v>
      </c>
      <c r="M22" s="8" t="s">
        <v>428</v>
      </c>
    </row>
    <row r="23" spans="1:13" ht="24.95" customHeight="1" x14ac:dyDescent="0.25">
      <c r="A23" s="6" t="s">
        <v>74</v>
      </c>
      <c r="B23" s="6" t="s">
        <v>77</v>
      </c>
      <c r="C23" s="6" t="s">
        <v>69</v>
      </c>
      <c r="D23" s="13" t="s">
        <v>84</v>
      </c>
      <c r="E23" s="14" t="s">
        <v>87</v>
      </c>
      <c r="F23" s="15" t="s">
        <v>92</v>
      </c>
      <c r="G23" s="4">
        <v>35.64</v>
      </c>
      <c r="H23" s="4"/>
      <c r="I23" s="11">
        <f t="shared" si="2"/>
        <v>35.64</v>
      </c>
      <c r="J23" s="4">
        <v>13.23</v>
      </c>
      <c r="K23" s="4"/>
      <c r="L23" s="4">
        <f t="shared" si="3"/>
        <v>13.23</v>
      </c>
      <c r="M23" s="8"/>
    </row>
    <row r="24" spans="1:13" ht="24.95" customHeight="1" x14ac:dyDescent="0.25">
      <c r="A24" s="6" t="s">
        <v>93</v>
      </c>
      <c r="B24" s="6" t="s">
        <v>93</v>
      </c>
      <c r="C24" s="6" t="s">
        <v>79</v>
      </c>
      <c r="D24" s="13" t="s">
        <v>100</v>
      </c>
      <c r="E24" s="14" t="s">
        <v>104</v>
      </c>
      <c r="F24" s="15" t="s">
        <v>108</v>
      </c>
      <c r="G24" s="4">
        <v>31.98</v>
      </c>
      <c r="H24" s="4">
        <v>13.05</v>
      </c>
      <c r="I24" s="11">
        <f t="shared" si="2"/>
        <v>45.03</v>
      </c>
      <c r="J24" s="4">
        <v>10.79</v>
      </c>
      <c r="K24" s="4">
        <v>5.6</v>
      </c>
      <c r="L24" s="4">
        <f t="shared" si="3"/>
        <v>16.39</v>
      </c>
      <c r="M24" s="8"/>
    </row>
    <row r="25" spans="1:13" ht="24.95" customHeight="1" x14ac:dyDescent="0.25">
      <c r="A25" s="6" t="s">
        <v>94</v>
      </c>
      <c r="B25" s="6" t="s">
        <v>79</v>
      </c>
      <c r="C25" s="6" t="s">
        <v>79</v>
      </c>
      <c r="D25" s="13" t="s">
        <v>101</v>
      </c>
      <c r="E25" s="14" t="s">
        <v>105</v>
      </c>
      <c r="F25" s="15" t="s">
        <v>109</v>
      </c>
      <c r="G25" s="4">
        <v>14.23</v>
      </c>
      <c r="H25" s="4">
        <v>12.12</v>
      </c>
      <c r="I25" s="11">
        <f t="shared" si="2"/>
        <v>26.35</v>
      </c>
      <c r="J25" s="4">
        <v>9.86</v>
      </c>
      <c r="K25" s="4">
        <v>16.2</v>
      </c>
      <c r="L25" s="4">
        <f t="shared" si="3"/>
        <v>26.06</v>
      </c>
      <c r="M25" s="8"/>
    </row>
    <row r="26" spans="1:13" ht="24.95" customHeight="1" x14ac:dyDescent="0.25">
      <c r="A26" s="6" t="s">
        <v>95</v>
      </c>
      <c r="B26" s="6" t="s">
        <v>98</v>
      </c>
      <c r="C26" s="6" t="s">
        <v>79</v>
      </c>
      <c r="D26" s="13" t="s">
        <v>102</v>
      </c>
      <c r="E26" s="14" t="s">
        <v>106</v>
      </c>
      <c r="F26" s="15" t="s">
        <v>110</v>
      </c>
      <c r="G26" s="4">
        <v>12.1</v>
      </c>
      <c r="H26" s="4">
        <v>23.94</v>
      </c>
      <c r="I26" s="11">
        <f t="shared" si="2"/>
        <v>36.04</v>
      </c>
      <c r="J26" s="4">
        <v>4.57</v>
      </c>
      <c r="K26" s="4">
        <v>2.06</v>
      </c>
      <c r="L26" s="4">
        <f t="shared" si="3"/>
        <v>6.6300000000000008</v>
      </c>
      <c r="M26" s="8"/>
    </row>
    <row r="27" spans="1:13" ht="24.95" customHeight="1" x14ac:dyDescent="0.25">
      <c r="A27" s="6" t="s">
        <v>96</v>
      </c>
      <c r="B27" s="6" t="s">
        <v>99</v>
      </c>
      <c r="C27" s="6" t="s">
        <v>79</v>
      </c>
      <c r="D27" s="13" t="s">
        <v>103</v>
      </c>
      <c r="E27" s="14" t="s">
        <v>107</v>
      </c>
      <c r="F27" s="15" t="s">
        <v>111</v>
      </c>
      <c r="G27" s="4">
        <v>18.920000000000002</v>
      </c>
      <c r="H27" s="4">
        <v>23.02</v>
      </c>
      <c r="I27" s="11">
        <f t="shared" si="2"/>
        <v>41.94</v>
      </c>
      <c r="J27" s="4">
        <v>9.41</v>
      </c>
      <c r="K27" s="4">
        <v>11.51</v>
      </c>
      <c r="L27" s="4">
        <f t="shared" si="3"/>
        <v>20.92</v>
      </c>
      <c r="M27" s="8" t="s">
        <v>413</v>
      </c>
    </row>
    <row r="28" spans="1:13" ht="24.95" customHeight="1" x14ac:dyDescent="0.25">
      <c r="A28" s="6" t="s">
        <v>112</v>
      </c>
      <c r="B28" s="6" t="s">
        <v>117</v>
      </c>
      <c r="C28" s="6" t="s">
        <v>97</v>
      </c>
      <c r="D28" s="13" t="s">
        <v>121</v>
      </c>
      <c r="E28" s="14" t="s">
        <v>125</v>
      </c>
      <c r="F28" s="15" t="s">
        <v>128</v>
      </c>
      <c r="G28" s="4">
        <f>8.5+8</f>
        <v>16.5</v>
      </c>
      <c r="H28" s="4">
        <f>8.5+8</f>
        <v>16.5</v>
      </c>
      <c r="I28" s="11">
        <f t="shared" si="2"/>
        <v>33</v>
      </c>
      <c r="J28" s="4">
        <v>8</v>
      </c>
      <c r="K28" s="4">
        <v>8</v>
      </c>
      <c r="L28" s="4">
        <f t="shared" si="3"/>
        <v>16</v>
      </c>
      <c r="M28" s="8"/>
    </row>
    <row r="29" spans="1:13" ht="24.95" customHeight="1" x14ac:dyDescent="0.25">
      <c r="A29" s="6" t="s">
        <v>113</v>
      </c>
      <c r="B29" s="6" t="s">
        <v>119</v>
      </c>
      <c r="C29" s="6" t="s">
        <v>97</v>
      </c>
      <c r="D29" s="13" t="s">
        <v>392</v>
      </c>
      <c r="E29" s="14" t="s">
        <v>125</v>
      </c>
      <c r="F29" s="15" t="s">
        <v>129</v>
      </c>
      <c r="G29" s="4">
        <f>6.44*2</f>
        <v>12.88</v>
      </c>
      <c r="H29" s="4">
        <f>8.49*2</f>
        <v>16.98</v>
      </c>
      <c r="I29" s="11">
        <f t="shared" si="2"/>
        <v>29.86</v>
      </c>
      <c r="J29" s="4">
        <v>6.44</v>
      </c>
      <c r="K29" s="4">
        <v>8.49</v>
      </c>
      <c r="L29" s="4">
        <f t="shared" si="3"/>
        <v>14.93</v>
      </c>
      <c r="M29" s="8"/>
    </row>
    <row r="30" spans="1:13" ht="24.95" customHeight="1" x14ac:dyDescent="0.25">
      <c r="A30" s="6" t="s">
        <v>114</v>
      </c>
      <c r="B30" s="6" t="s">
        <v>118</v>
      </c>
      <c r="C30" s="6" t="s">
        <v>97</v>
      </c>
      <c r="D30" s="13" t="s">
        <v>122</v>
      </c>
      <c r="E30" s="14" t="s">
        <v>126</v>
      </c>
      <c r="F30" s="15" t="s">
        <v>130</v>
      </c>
      <c r="G30" s="4">
        <v>26.5</v>
      </c>
      <c r="H30" s="4"/>
      <c r="I30" s="11">
        <f t="shared" si="2"/>
        <v>26.5</v>
      </c>
      <c r="J30" s="4">
        <f>0.95*10</f>
        <v>9.5</v>
      </c>
      <c r="K30" s="4"/>
      <c r="L30" s="4">
        <f t="shared" si="3"/>
        <v>9.5</v>
      </c>
      <c r="M30" s="8" t="s">
        <v>414</v>
      </c>
    </row>
    <row r="31" spans="1:13" ht="24.95" customHeight="1" x14ac:dyDescent="0.25">
      <c r="A31" s="6" t="s">
        <v>115</v>
      </c>
      <c r="B31" s="6" t="s">
        <v>120</v>
      </c>
      <c r="C31" s="6" t="s">
        <v>97</v>
      </c>
      <c r="D31" s="13" t="s">
        <v>123</v>
      </c>
      <c r="E31" s="14" t="s">
        <v>127</v>
      </c>
      <c r="F31" s="15" t="s">
        <v>131</v>
      </c>
      <c r="G31" s="4">
        <v>20.350000000000001</v>
      </c>
      <c r="H31" s="4">
        <f>19.25+10.4</f>
        <v>29.65</v>
      </c>
      <c r="I31" s="11">
        <f t="shared" si="2"/>
        <v>50</v>
      </c>
      <c r="J31" s="4"/>
      <c r="K31" s="4"/>
      <c r="L31" s="4">
        <f t="shared" si="3"/>
        <v>0</v>
      </c>
      <c r="M31" s="8" t="s">
        <v>455</v>
      </c>
    </row>
    <row r="32" spans="1:13" ht="24.95" customHeight="1" x14ac:dyDescent="0.25">
      <c r="A32" s="6" t="s">
        <v>116</v>
      </c>
      <c r="B32" s="6" t="s">
        <v>119</v>
      </c>
      <c r="C32" s="6" t="s">
        <v>97</v>
      </c>
      <c r="D32" s="13" t="s">
        <v>124</v>
      </c>
      <c r="E32" s="14" t="s">
        <v>125</v>
      </c>
      <c r="F32" s="15" t="s">
        <v>132</v>
      </c>
      <c r="G32" s="4">
        <v>21.15</v>
      </c>
      <c r="H32" s="4"/>
      <c r="I32" s="11">
        <f t="shared" si="2"/>
        <v>21.15</v>
      </c>
      <c r="J32" s="4">
        <v>11.9</v>
      </c>
      <c r="K32" s="4"/>
      <c r="L32" s="4">
        <f t="shared" si="3"/>
        <v>11.9</v>
      </c>
      <c r="M32" s="8"/>
    </row>
    <row r="33" spans="1:13" ht="24.95" customHeight="1" x14ac:dyDescent="0.25">
      <c r="A33" s="6" t="s">
        <v>134</v>
      </c>
      <c r="B33" s="6" t="s">
        <v>148</v>
      </c>
      <c r="C33" s="6" t="s">
        <v>133</v>
      </c>
      <c r="D33" s="13" t="s">
        <v>141</v>
      </c>
      <c r="E33" s="14" t="s">
        <v>154</v>
      </c>
      <c r="F33" s="15" t="s">
        <v>161</v>
      </c>
      <c r="G33" s="4">
        <v>31.75</v>
      </c>
      <c r="H33" s="4"/>
      <c r="I33" s="11">
        <f t="shared" si="2"/>
        <v>31.75</v>
      </c>
      <c r="J33" s="4">
        <v>10.5</v>
      </c>
      <c r="K33" s="4"/>
      <c r="L33" s="4">
        <f t="shared" si="3"/>
        <v>10.5</v>
      </c>
      <c r="M33" s="8"/>
    </row>
    <row r="34" spans="1:13" ht="24.95" customHeight="1" x14ac:dyDescent="0.25">
      <c r="A34" s="6" t="s">
        <v>135</v>
      </c>
      <c r="B34" s="6" t="s">
        <v>149</v>
      </c>
      <c r="C34" s="6" t="s">
        <v>133</v>
      </c>
      <c r="D34" s="13" t="s">
        <v>142</v>
      </c>
      <c r="E34" s="14" t="s">
        <v>155</v>
      </c>
      <c r="F34" s="15" t="s">
        <v>162</v>
      </c>
      <c r="G34" s="4">
        <v>18.829999999999998</v>
      </c>
      <c r="H34" s="4">
        <v>28.24</v>
      </c>
      <c r="I34" s="11">
        <f t="shared" si="2"/>
        <v>47.069999999999993</v>
      </c>
      <c r="J34" s="4"/>
      <c r="K34" s="4"/>
      <c r="L34" s="4">
        <f t="shared" si="3"/>
        <v>0</v>
      </c>
      <c r="M34" s="8" t="s">
        <v>421</v>
      </c>
    </row>
    <row r="35" spans="1:13" ht="24.95" customHeight="1" x14ac:dyDescent="0.25">
      <c r="A35" s="6" t="s">
        <v>136</v>
      </c>
      <c r="B35" s="6" t="s">
        <v>150</v>
      </c>
      <c r="C35" s="6" t="s">
        <v>133</v>
      </c>
      <c r="D35" s="13" t="s">
        <v>143</v>
      </c>
      <c r="E35" s="14" t="s">
        <v>156</v>
      </c>
      <c r="F35" s="15" t="s">
        <v>458</v>
      </c>
      <c r="G35" s="4">
        <v>37</v>
      </c>
      <c r="H35" s="4">
        <v>31.5</v>
      </c>
      <c r="I35" s="11">
        <f t="shared" si="2"/>
        <v>68.5</v>
      </c>
      <c r="J35" s="4">
        <v>1.6</v>
      </c>
      <c r="K35" s="4"/>
      <c r="L35" s="4">
        <f t="shared" si="3"/>
        <v>1.6</v>
      </c>
      <c r="M35" s="8" t="s">
        <v>422</v>
      </c>
    </row>
    <row r="36" spans="1:13" ht="24.95" customHeight="1" x14ac:dyDescent="0.25">
      <c r="A36" s="6" t="s">
        <v>137</v>
      </c>
      <c r="B36" s="6" t="s">
        <v>151</v>
      </c>
      <c r="C36" s="6" t="s">
        <v>133</v>
      </c>
      <c r="D36" s="13" t="s">
        <v>144</v>
      </c>
      <c r="E36" s="14" t="s">
        <v>157</v>
      </c>
      <c r="F36" s="15" t="s">
        <v>163</v>
      </c>
      <c r="G36" s="4">
        <v>28.44</v>
      </c>
      <c r="H36" s="4">
        <v>37</v>
      </c>
      <c r="I36" s="11">
        <f t="shared" si="2"/>
        <v>65.44</v>
      </c>
      <c r="J36" s="4">
        <f>0.78*10</f>
        <v>7.8000000000000007</v>
      </c>
      <c r="K36" s="4"/>
      <c r="L36" s="4">
        <f t="shared" si="3"/>
        <v>7.8000000000000007</v>
      </c>
      <c r="M36" s="8"/>
    </row>
    <row r="37" spans="1:13" ht="24.95" customHeight="1" x14ac:dyDescent="0.25">
      <c r="A37" s="6" t="s">
        <v>138</v>
      </c>
      <c r="B37" s="6" t="s">
        <v>150</v>
      </c>
      <c r="C37" s="6" t="s">
        <v>133</v>
      </c>
      <c r="D37" s="13" t="s">
        <v>145</v>
      </c>
      <c r="E37" s="14" t="s">
        <v>158</v>
      </c>
      <c r="F37" s="15" t="s">
        <v>429</v>
      </c>
      <c r="G37" s="4"/>
      <c r="H37" s="4"/>
      <c r="I37" s="11">
        <f t="shared" si="2"/>
        <v>0</v>
      </c>
      <c r="J37" s="4"/>
      <c r="K37" s="4"/>
      <c r="L37" s="4">
        <f t="shared" si="3"/>
        <v>0</v>
      </c>
      <c r="M37" s="8"/>
    </row>
    <row r="38" spans="1:13" ht="24.95" customHeight="1" x14ac:dyDescent="0.25">
      <c r="A38" s="6" t="s">
        <v>139</v>
      </c>
      <c r="B38" s="6" t="s">
        <v>152</v>
      </c>
      <c r="C38" s="6" t="s">
        <v>133</v>
      </c>
      <c r="D38" s="13" t="s">
        <v>146</v>
      </c>
      <c r="E38" s="14" t="s">
        <v>159</v>
      </c>
      <c r="F38" s="15" t="s">
        <v>164</v>
      </c>
      <c r="G38" s="4">
        <f>16.95+2.5</f>
        <v>19.45</v>
      </c>
      <c r="H38" s="4">
        <v>37</v>
      </c>
      <c r="I38" s="11">
        <f t="shared" si="2"/>
        <v>56.45</v>
      </c>
      <c r="J38" s="4">
        <v>4.88</v>
      </c>
      <c r="K38" s="4"/>
      <c r="L38" s="4">
        <f t="shared" si="3"/>
        <v>4.88</v>
      </c>
      <c r="M38" s="8"/>
    </row>
    <row r="39" spans="1:13" ht="24.95" customHeight="1" x14ac:dyDescent="0.25">
      <c r="A39" s="6" t="s">
        <v>140</v>
      </c>
      <c r="B39" s="6" t="s">
        <v>153</v>
      </c>
      <c r="C39" s="6" t="s">
        <v>133</v>
      </c>
      <c r="D39" s="13" t="s">
        <v>147</v>
      </c>
      <c r="E39" s="14" t="s">
        <v>160</v>
      </c>
      <c r="F39" s="15" t="s">
        <v>165</v>
      </c>
      <c r="G39" s="4">
        <v>23.25</v>
      </c>
      <c r="H39" s="4"/>
      <c r="I39" s="11">
        <f t="shared" si="2"/>
        <v>23.25</v>
      </c>
      <c r="J39" s="4">
        <v>6.1</v>
      </c>
      <c r="K39" s="4"/>
      <c r="L39" s="4">
        <f t="shared" si="3"/>
        <v>6.1</v>
      </c>
      <c r="M39" s="8"/>
    </row>
    <row r="40" spans="1:13" ht="24.95" customHeight="1" x14ac:dyDescent="0.25">
      <c r="A40" s="6" t="s">
        <v>167</v>
      </c>
      <c r="B40" s="6" t="s">
        <v>177</v>
      </c>
      <c r="C40" s="6" t="s">
        <v>166</v>
      </c>
      <c r="D40" s="13" t="s">
        <v>415</v>
      </c>
      <c r="E40" s="14" t="s">
        <v>182</v>
      </c>
      <c r="F40" s="15" t="s">
        <v>187</v>
      </c>
      <c r="G40" s="4"/>
      <c r="H40" s="4"/>
      <c r="I40" s="11">
        <f t="shared" si="2"/>
        <v>0</v>
      </c>
      <c r="J40" s="4"/>
      <c r="K40" s="4"/>
      <c r="L40" s="4">
        <f t="shared" si="3"/>
        <v>0</v>
      </c>
      <c r="M40" s="8"/>
    </row>
    <row r="41" spans="1:13" ht="24.95" customHeight="1" x14ac:dyDescent="0.25">
      <c r="A41" s="6" t="s">
        <v>168</v>
      </c>
      <c r="B41" s="6" t="s">
        <v>178</v>
      </c>
      <c r="C41" s="6" t="s">
        <v>166</v>
      </c>
      <c r="D41" s="13" t="s">
        <v>173</v>
      </c>
      <c r="E41" s="14" t="s">
        <v>183</v>
      </c>
      <c r="F41" s="15" t="s">
        <v>188</v>
      </c>
      <c r="G41" s="4">
        <v>14</v>
      </c>
      <c r="H41" s="4"/>
      <c r="I41" s="11">
        <f t="shared" si="2"/>
        <v>14</v>
      </c>
      <c r="J41" s="4">
        <v>2</v>
      </c>
      <c r="K41" s="4"/>
      <c r="L41" s="4">
        <f t="shared" si="3"/>
        <v>2</v>
      </c>
      <c r="M41" s="8"/>
    </row>
    <row r="42" spans="1:13" ht="24.95" customHeight="1" x14ac:dyDescent="0.25">
      <c r="A42" s="6" t="s">
        <v>169</v>
      </c>
      <c r="B42" s="6" t="s">
        <v>179</v>
      </c>
      <c r="C42" s="6" t="s">
        <v>166</v>
      </c>
      <c r="D42" s="13" t="s">
        <v>393</v>
      </c>
      <c r="E42" s="14" t="s">
        <v>184</v>
      </c>
      <c r="F42" s="15" t="s">
        <v>189</v>
      </c>
      <c r="G42" s="4">
        <v>31</v>
      </c>
      <c r="H42" s="4"/>
      <c r="I42" s="11">
        <f t="shared" si="2"/>
        <v>31</v>
      </c>
      <c r="J42" s="4">
        <f>1.4*10</f>
        <v>14</v>
      </c>
      <c r="K42" s="4"/>
      <c r="L42" s="4">
        <f t="shared" si="3"/>
        <v>14</v>
      </c>
      <c r="M42" s="8"/>
    </row>
    <row r="43" spans="1:13" ht="24.95" customHeight="1" x14ac:dyDescent="0.25">
      <c r="A43" s="6" t="s">
        <v>170</v>
      </c>
      <c r="B43" s="6" t="s">
        <v>177</v>
      </c>
      <c r="C43" s="6" t="s">
        <v>166</v>
      </c>
      <c r="D43" s="13" t="s">
        <v>174</v>
      </c>
      <c r="E43" s="14" t="s">
        <v>182</v>
      </c>
      <c r="F43" s="15" t="s">
        <v>190</v>
      </c>
      <c r="G43" s="4"/>
      <c r="H43" s="4"/>
      <c r="I43" s="11">
        <f t="shared" si="2"/>
        <v>0</v>
      </c>
      <c r="J43" s="4"/>
      <c r="K43" s="4"/>
      <c r="L43" s="4">
        <f t="shared" si="3"/>
        <v>0</v>
      </c>
      <c r="M43" s="8"/>
    </row>
    <row r="44" spans="1:13" ht="24.95" customHeight="1" x14ac:dyDescent="0.25">
      <c r="A44" s="6" t="s">
        <v>171</v>
      </c>
      <c r="B44" s="6" t="s">
        <v>180</v>
      </c>
      <c r="C44" s="6" t="s">
        <v>166</v>
      </c>
      <c r="D44" s="13" t="s">
        <v>175</v>
      </c>
      <c r="E44" s="14" t="s">
        <v>185</v>
      </c>
      <c r="F44" s="15" t="s">
        <v>423</v>
      </c>
      <c r="G44" s="4">
        <v>28.5</v>
      </c>
      <c r="H44" s="4">
        <v>25.5</v>
      </c>
      <c r="I44" s="11">
        <f t="shared" si="2"/>
        <v>54</v>
      </c>
      <c r="J44" s="4">
        <v>11.75</v>
      </c>
      <c r="K44" s="4">
        <v>11.5</v>
      </c>
      <c r="L44" s="4">
        <f t="shared" si="3"/>
        <v>23.25</v>
      </c>
      <c r="M44" s="8"/>
    </row>
    <row r="45" spans="1:13" ht="24.95" customHeight="1" x14ac:dyDescent="0.25">
      <c r="A45" s="6" t="s">
        <v>172</v>
      </c>
      <c r="B45" s="6" t="s">
        <v>181</v>
      </c>
      <c r="C45" s="6" t="s">
        <v>166</v>
      </c>
      <c r="D45" s="13" t="s">
        <v>176</v>
      </c>
      <c r="E45" s="14" t="s">
        <v>186</v>
      </c>
      <c r="F45" s="15" t="s">
        <v>191</v>
      </c>
      <c r="G45" s="4">
        <v>25</v>
      </c>
      <c r="H45" s="4"/>
      <c r="I45" s="11">
        <f t="shared" si="2"/>
        <v>25</v>
      </c>
      <c r="J45" s="4">
        <v>11</v>
      </c>
      <c r="K45" s="4"/>
      <c r="L45" s="4">
        <f t="shared" si="3"/>
        <v>11</v>
      </c>
      <c r="M45" s="8"/>
    </row>
    <row r="46" spans="1:13" ht="24.95" customHeight="1" x14ac:dyDescent="0.25">
      <c r="A46" s="6" t="s">
        <v>193</v>
      </c>
      <c r="B46" s="6" t="s">
        <v>200</v>
      </c>
      <c r="C46" s="6" t="s">
        <v>192</v>
      </c>
      <c r="D46" s="13" t="s">
        <v>197</v>
      </c>
      <c r="E46" s="14" t="s">
        <v>204</v>
      </c>
      <c r="F46" s="15" t="s">
        <v>208</v>
      </c>
      <c r="G46" s="4">
        <v>58.5</v>
      </c>
      <c r="H46" s="4"/>
      <c r="I46" s="11">
        <f t="shared" si="2"/>
        <v>58.5</v>
      </c>
      <c r="J46" s="4"/>
      <c r="K46" s="4"/>
      <c r="L46" s="4">
        <f t="shared" si="3"/>
        <v>0</v>
      </c>
      <c r="M46" s="8" t="s">
        <v>424</v>
      </c>
    </row>
    <row r="47" spans="1:13" ht="24.95" customHeight="1" x14ac:dyDescent="0.25">
      <c r="A47" s="6" t="s">
        <v>194</v>
      </c>
      <c r="B47" s="6" t="s">
        <v>201</v>
      </c>
      <c r="C47" s="6" t="s">
        <v>192</v>
      </c>
      <c r="D47" s="13" t="s">
        <v>394</v>
      </c>
      <c r="E47" s="14" t="s">
        <v>205</v>
      </c>
      <c r="F47" s="15" t="s">
        <v>209</v>
      </c>
      <c r="G47" s="4">
        <v>26</v>
      </c>
      <c r="H47" s="4">
        <v>71</v>
      </c>
      <c r="I47" s="11">
        <f t="shared" si="2"/>
        <v>97</v>
      </c>
      <c r="J47" s="4">
        <v>3</v>
      </c>
      <c r="K47" s="4">
        <v>6</v>
      </c>
      <c r="L47" s="4">
        <f t="shared" si="3"/>
        <v>9</v>
      </c>
      <c r="M47" s="8" t="s">
        <v>416</v>
      </c>
    </row>
    <row r="48" spans="1:13" ht="24.95" customHeight="1" x14ac:dyDescent="0.25">
      <c r="A48" s="6" t="s">
        <v>195</v>
      </c>
      <c r="B48" s="6" t="s">
        <v>202</v>
      </c>
      <c r="C48" s="6" t="s">
        <v>192</v>
      </c>
      <c r="D48" s="13" t="s">
        <v>198</v>
      </c>
      <c r="E48" s="14" t="s">
        <v>206</v>
      </c>
      <c r="F48" s="15" t="s">
        <v>210</v>
      </c>
      <c r="G48" s="4">
        <v>35.94</v>
      </c>
      <c r="H48" s="4">
        <v>40.57</v>
      </c>
      <c r="I48" s="11">
        <f t="shared" si="2"/>
        <v>76.509999999999991</v>
      </c>
      <c r="J48" s="4">
        <v>3</v>
      </c>
      <c r="K48" s="4">
        <v>5</v>
      </c>
      <c r="L48" s="4">
        <f t="shared" si="3"/>
        <v>8</v>
      </c>
      <c r="M48" s="8"/>
    </row>
    <row r="49" spans="1:13" ht="24.95" customHeight="1" x14ac:dyDescent="0.25">
      <c r="A49" s="6" t="s">
        <v>196</v>
      </c>
      <c r="B49" s="6" t="s">
        <v>203</v>
      </c>
      <c r="C49" s="6" t="s">
        <v>192</v>
      </c>
      <c r="D49" s="13" t="s">
        <v>395</v>
      </c>
      <c r="E49" s="14" t="s">
        <v>207</v>
      </c>
      <c r="F49" s="15" t="s">
        <v>211</v>
      </c>
      <c r="G49" s="4"/>
      <c r="H49" s="4"/>
      <c r="I49" s="11">
        <f t="shared" si="2"/>
        <v>0</v>
      </c>
      <c r="J49" s="4"/>
      <c r="K49" s="4"/>
      <c r="L49" s="4">
        <f t="shared" si="3"/>
        <v>0</v>
      </c>
      <c r="M49" s="8"/>
    </row>
    <row r="50" spans="1:13" ht="24.95" customHeight="1" x14ac:dyDescent="0.25">
      <c r="A50" s="6" t="s">
        <v>213</v>
      </c>
      <c r="B50" s="6" t="s">
        <v>452</v>
      </c>
      <c r="C50" s="6" t="s">
        <v>212</v>
      </c>
      <c r="D50" s="13" t="s">
        <v>217</v>
      </c>
      <c r="E50" s="14" t="s">
        <v>221</v>
      </c>
      <c r="F50" s="15" t="s">
        <v>224</v>
      </c>
      <c r="G50" s="4">
        <v>8.65</v>
      </c>
      <c r="H50" s="4">
        <f>7.95*2</f>
        <v>15.9</v>
      </c>
      <c r="I50" s="11">
        <f t="shared" ref="I50:I89" si="4">G50+H50</f>
        <v>24.55</v>
      </c>
      <c r="J50" s="4">
        <v>4.8</v>
      </c>
      <c r="K50">
        <v>7.95</v>
      </c>
      <c r="L50" s="4">
        <f t="shared" si="3"/>
        <v>12.75</v>
      </c>
      <c r="M50" s="8"/>
    </row>
    <row r="51" spans="1:13" ht="24.95" customHeight="1" x14ac:dyDescent="0.25">
      <c r="A51" s="6" t="s">
        <v>214</v>
      </c>
      <c r="B51" s="6" t="s">
        <v>451</v>
      </c>
      <c r="C51" s="6" t="s">
        <v>212</v>
      </c>
      <c r="D51" s="13" t="s">
        <v>218</v>
      </c>
      <c r="E51" s="14" t="s">
        <v>222</v>
      </c>
      <c r="F51" s="15" t="s">
        <v>225</v>
      </c>
      <c r="G51" s="4">
        <v>33</v>
      </c>
      <c r="I51" s="11">
        <f t="shared" si="4"/>
        <v>33</v>
      </c>
      <c r="J51" s="4">
        <v>7.5</v>
      </c>
      <c r="K51" s="4"/>
      <c r="L51" s="4">
        <f t="shared" ref="L51:L89" si="5">J51+K51</f>
        <v>7.5</v>
      </c>
      <c r="M51" s="8"/>
    </row>
    <row r="52" spans="1:13" ht="24.95" customHeight="1" x14ac:dyDescent="0.25">
      <c r="A52" s="6" t="s">
        <v>215</v>
      </c>
      <c r="B52" s="6" t="s">
        <v>450</v>
      </c>
      <c r="C52" s="6" t="s">
        <v>212</v>
      </c>
      <c r="D52" s="13" t="s">
        <v>219</v>
      </c>
      <c r="E52" s="14" t="s">
        <v>223</v>
      </c>
      <c r="F52" s="15" t="s">
        <v>226</v>
      </c>
      <c r="G52" s="4">
        <v>28.5</v>
      </c>
      <c r="H52" s="4"/>
      <c r="I52" s="11">
        <f t="shared" si="4"/>
        <v>28.5</v>
      </c>
      <c r="J52" s="4">
        <v>8.23</v>
      </c>
      <c r="K52" s="4"/>
      <c r="L52" s="4">
        <f t="shared" si="5"/>
        <v>8.23</v>
      </c>
      <c r="M52" s="8"/>
    </row>
    <row r="53" spans="1:13" ht="24.95" customHeight="1" x14ac:dyDescent="0.25">
      <c r="A53" s="6" t="s">
        <v>216</v>
      </c>
      <c r="B53" s="6" t="s">
        <v>449</v>
      </c>
      <c r="C53" s="6" t="s">
        <v>212</v>
      </c>
      <c r="D53" s="13" t="s">
        <v>220</v>
      </c>
      <c r="E53" s="14" t="s">
        <v>221</v>
      </c>
      <c r="F53" s="15" t="s">
        <v>227</v>
      </c>
      <c r="G53" s="4">
        <v>37</v>
      </c>
      <c r="H53" s="4"/>
      <c r="I53" s="11">
        <f t="shared" si="4"/>
        <v>37</v>
      </c>
      <c r="J53" s="4">
        <f>0.84*10</f>
        <v>8.4</v>
      </c>
      <c r="K53" s="4"/>
      <c r="L53" s="4">
        <f t="shared" si="5"/>
        <v>8.4</v>
      </c>
      <c r="M53" s="8"/>
    </row>
    <row r="54" spans="1:13" ht="24.95" customHeight="1" x14ac:dyDescent="0.25">
      <c r="A54" s="6" t="s">
        <v>229</v>
      </c>
      <c r="B54" s="6" t="s">
        <v>254</v>
      </c>
      <c r="C54" s="6" t="s">
        <v>228</v>
      </c>
      <c r="D54" s="13" t="s">
        <v>238</v>
      </c>
      <c r="E54" s="14" t="s">
        <v>245</v>
      </c>
      <c r="F54" s="15" t="s">
        <v>259</v>
      </c>
      <c r="G54" s="4">
        <v>29.6</v>
      </c>
      <c r="H54" s="4">
        <v>49</v>
      </c>
      <c r="I54" s="11">
        <f t="shared" si="4"/>
        <v>78.599999999999994</v>
      </c>
      <c r="J54" s="4">
        <v>7.9</v>
      </c>
      <c r="K54" s="4">
        <v>8.5</v>
      </c>
      <c r="L54" s="4">
        <f t="shared" si="5"/>
        <v>16.399999999999999</v>
      </c>
      <c r="M54" s="8"/>
    </row>
    <row r="55" spans="1:13" ht="24.95" customHeight="1" x14ac:dyDescent="0.25">
      <c r="A55" s="6" t="s">
        <v>230</v>
      </c>
      <c r="B55" s="6" t="s">
        <v>230</v>
      </c>
      <c r="C55" s="6" t="s">
        <v>228</v>
      </c>
      <c r="D55" s="13" t="s">
        <v>239</v>
      </c>
      <c r="E55" s="14" t="s">
        <v>246</v>
      </c>
      <c r="F55" s="15" t="s">
        <v>260</v>
      </c>
      <c r="G55" s="4">
        <f>39.14+8.24</f>
        <v>47.38</v>
      </c>
      <c r="H55" s="4">
        <f>25.75+6.44</f>
        <v>32.19</v>
      </c>
      <c r="I55" s="11">
        <f t="shared" si="4"/>
        <v>79.569999999999993</v>
      </c>
      <c r="J55" s="4">
        <v>8.24</v>
      </c>
      <c r="K55" s="4">
        <v>6.44</v>
      </c>
      <c r="L55" s="4">
        <f t="shared" si="5"/>
        <v>14.68</v>
      </c>
      <c r="M55" s="8"/>
    </row>
    <row r="56" spans="1:13" ht="24.95" customHeight="1" x14ac:dyDescent="0.25">
      <c r="A56" s="6" t="s">
        <v>231</v>
      </c>
      <c r="B56" s="6" t="s">
        <v>231</v>
      </c>
      <c r="C56" s="6" t="s">
        <v>228</v>
      </c>
      <c r="D56" s="13" t="s">
        <v>240</v>
      </c>
      <c r="E56" s="14" t="s">
        <v>247</v>
      </c>
      <c r="F56" s="15" t="s">
        <v>261</v>
      </c>
      <c r="G56" s="4">
        <f>18+6.5</f>
        <v>24.5</v>
      </c>
      <c r="H56" s="4">
        <f>16+7.5</f>
        <v>23.5</v>
      </c>
      <c r="I56" s="11">
        <f t="shared" si="4"/>
        <v>48</v>
      </c>
      <c r="J56" s="4">
        <v>6.5</v>
      </c>
      <c r="K56" s="4">
        <v>7.5</v>
      </c>
      <c r="L56" s="4">
        <f t="shared" si="5"/>
        <v>14</v>
      </c>
      <c r="M56" s="8"/>
    </row>
    <row r="57" spans="1:13" ht="24.95" customHeight="1" x14ac:dyDescent="0.25">
      <c r="A57" s="6" t="s">
        <v>232</v>
      </c>
      <c r="B57" s="6" t="s">
        <v>232</v>
      </c>
      <c r="C57" s="6" t="s">
        <v>228</v>
      </c>
      <c r="D57" s="13" t="s">
        <v>241</v>
      </c>
      <c r="E57" s="14" t="s">
        <v>248</v>
      </c>
      <c r="F57" s="19" t="s">
        <v>440</v>
      </c>
      <c r="G57" s="4">
        <f>19.2+7.81</f>
        <v>27.009999999999998</v>
      </c>
      <c r="H57" s="4">
        <f>19.03+5.64+2.5</f>
        <v>27.17</v>
      </c>
      <c r="I57" s="11">
        <f t="shared" si="4"/>
        <v>54.18</v>
      </c>
      <c r="J57" s="4">
        <v>7.81</v>
      </c>
      <c r="K57" s="4">
        <v>5.64</v>
      </c>
      <c r="L57" s="4">
        <f t="shared" si="5"/>
        <v>13.45</v>
      </c>
      <c r="M57" s="8" t="s">
        <v>441</v>
      </c>
    </row>
    <row r="58" spans="1:13" ht="24.95" customHeight="1" x14ac:dyDescent="0.25">
      <c r="A58" s="6" t="s">
        <v>233</v>
      </c>
      <c r="B58" s="6" t="s">
        <v>255</v>
      </c>
      <c r="C58" s="6" t="s">
        <v>228</v>
      </c>
      <c r="D58" s="13" t="s">
        <v>396</v>
      </c>
      <c r="E58" s="14" t="s">
        <v>249</v>
      </c>
      <c r="F58" s="18" t="s">
        <v>262</v>
      </c>
      <c r="G58" s="4">
        <v>32</v>
      </c>
      <c r="H58" s="4">
        <v>44.75</v>
      </c>
      <c r="I58" s="11">
        <f t="shared" si="4"/>
        <v>76.75</v>
      </c>
      <c r="J58" s="4">
        <v>8</v>
      </c>
      <c r="K58" s="4">
        <v>9.75</v>
      </c>
      <c r="L58" s="4">
        <f t="shared" si="5"/>
        <v>17.75</v>
      </c>
      <c r="M58" s="8"/>
    </row>
    <row r="59" spans="1:13" ht="24.95" customHeight="1" x14ac:dyDescent="0.25">
      <c r="A59" s="6" t="s">
        <v>442</v>
      </c>
      <c r="B59" s="6" t="s">
        <v>445</v>
      </c>
      <c r="C59" s="6" t="s">
        <v>228</v>
      </c>
      <c r="D59" s="13" t="s">
        <v>443</v>
      </c>
      <c r="E59" s="16">
        <v>43764</v>
      </c>
      <c r="F59" s="18" t="s">
        <v>444</v>
      </c>
      <c r="G59" s="4">
        <v>40</v>
      </c>
      <c r="H59" s="4">
        <v>80</v>
      </c>
      <c r="I59" s="11">
        <f t="shared" si="4"/>
        <v>120</v>
      </c>
      <c r="J59" s="4">
        <v>8</v>
      </c>
      <c r="K59" s="4">
        <v>8</v>
      </c>
      <c r="L59" s="4">
        <f t="shared" si="5"/>
        <v>16</v>
      </c>
      <c r="M59" s="8"/>
    </row>
    <row r="60" spans="1:13" ht="24.95" customHeight="1" x14ac:dyDescent="0.25">
      <c r="A60" s="6" t="s">
        <v>234</v>
      </c>
      <c r="B60" s="6" t="s">
        <v>257</v>
      </c>
      <c r="C60" s="6" t="s">
        <v>228</v>
      </c>
      <c r="D60" s="13" t="s">
        <v>242</v>
      </c>
      <c r="E60" s="14" t="s">
        <v>251</v>
      </c>
      <c r="F60" s="15" t="s">
        <v>430</v>
      </c>
      <c r="G60" s="4"/>
      <c r="H60" s="4"/>
      <c r="I60" s="11">
        <f t="shared" si="4"/>
        <v>0</v>
      </c>
      <c r="J60" s="4"/>
      <c r="K60" s="4"/>
      <c r="L60" s="4">
        <f t="shared" si="5"/>
        <v>0</v>
      </c>
      <c r="M60" s="8"/>
    </row>
    <row r="61" spans="1:13" ht="24.95" customHeight="1" x14ac:dyDescent="0.25">
      <c r="A61" s="6" t="s">
        <v>235</v>
      </c>
      <c r="B61" s="6" t="s">
        <v>419</v>
      </c>
      <c r="C61" s="6" t="s">
        <v>228</v>
      </c>
      <c r="D61" s="13" t="s">
        <v>243</v>
      </c>
      <c r="E61" s="14" t="s">
        <v>252</v>
      </c>
      <c r="F61" s="15" t="s">
        <v>263</v>
      </c>
      <c r="G61" s="4">
        <f>22.45+9.95</f>
        <v>32.4</v>
      </c>
      <c r="H61" s="4">
        <v>35.9</v>
      </c>
      <c r="I61" s="11">
        <f t="shared" si="4"/>
        <v>68.3</v>
      </c>
      <c r="J61" s="4">
        <v>9.9499999999999993</v>
      </c>
      <c r="K61" s="4"/>
      <c r="L61" s="4">
        <f t="shared" si="5"/>
        <v>9.9499999999999993</v>
      </c>
      <c r="M61" s="8"/>
    </row>
    <row r="62" spans="1:13" ht="24.95" customHeight="1" x14ac:dyDescent="0.25">
      <c r="A62" s="6" t="s">
        <v>446</v>
      </c>
      <c r="B62" s="6" t="s">
        <v>254</v>
      </c>
      <c r="C62" s="6" t="s">
        <v>228</v>
      </c>
      <c r="D62" s="13" t="s">
        <v>447</v>
      </c>
      <c r="E62" s="16">
        <v>43730</v>
      </c>
      <c r="F62" s="15" t="s">
        <v>448</v>
      </c>
      <c r="G62" s="4">
        <v>35.35</v>
      </c>
      <c r="H62" s="4"/>
      <c r="I62" s="11"/>
      <c r="J62" s="4">
        <v>9.85</v>
      </c>
      <c r="K62" s="4"/>
      <c r="L62" s="4">
        <f t="shared" si="5"/>
        <v>9.85</v>
      </c>
      <c r="M62" s="8"/>
    </row>
    <row r="63" spans="1:13" ht="24.95" customHeight="1" x14ac:dyDescent="0.25">
      <c r="A63" s="6" t="s">
        <v>236</v>
      </c>
      <c r="B63" s="6" t="s">
        <v>256</v>
      </c>
      <c r="C63" s="6" t="s">
        <v>228</v>
      </c>
      <c r="D63" s="13" t="s">
        <v>244</v>
      </c>
      <c r="E63" s="14" t="s">
        <v>250</v>
      </c>
      <c r="F63" s="15" t="s">
        <v>264</v>
      </c>
      <c r="G63" s="4">
        <f>12+4</f>
        <v>16</v>
      </c>
      <c r="H63" s="4">
        <f>17.5+10</f>
        <v>27.5</v>
      </c>
      <c r="I63" s="11">
        <f t="shared" si="4"/>
        <v>43.5</v>
      </c>
      <c r="J63" s="4">
        <v>2</v>
      </c>
      <c r="K63" s="4">
        <v>5</v>
      </c>
      <c r="L63" s="4">
        <f t="shared" si="5"/>
        <v>7</v>
      </c>
      <c r="M63" s="8"/>
    </row>
    <row r="64" spans="1:13" ht="24.95" customHeight="1" x14ac:dyDescent="0.25">
      <c r="A64" s="6" t="s">
        <v>237</v>
      </c>
      <c r="B64" s="6" t="s">
        <v>258</v>
      </c>
      <c r="C64" s="6" t="s">
        <v>228</v>
      </c>
      <c r="D64" s="13" t="s">
        <v>397</v>
      </c>
      <c r="E64" s="14" t="s">
        <v>253</v>
      </c>
      <c r="F64" s="15" t="s">
        <v>265</v>
      </c>
      <c r="G64" s="4">
        <v>24.5</v>
      </c>
      <c r="H64" s="4">
        <v>52</v>
      </c>
      <c r="I64" s="11">
        <f>G64+H64+5</f>
        <v>81.5</v>
      </c>
      <c r="J64" s="4">
        <v>4.75</v>
      </c>
      <c r="K64" s="4"/>
      <c r="L64" s="4">
        <f t="shared" si="5"/>
        <v>4.75</v>
      </c>
      <c r="M64" s="8" t="s">
        <v>454</v>
      </c>
    </row>
    <row r="65" spans="1:13" ht="24.95" customHeight="1" x14ac:dyDescent="0.25">
      <c r="A65" s="6" t="s">
        <v>267</v>
      </c>
      <c r="B65" s="6" t="s">
        <v>271</v>
      </c>
      <c r="C65" s="6" t="s">
        <v>266</v>
      </c>
      <c r="D65" s="13" t="s">
        <v>398</v>
      </c>
      <c r="E65" s="14" t="s">
        <v>274</v>
      </c>
      <c r="F65" s="15" t="s">
        <v>277</v>
      </c>
      <c r="G65" s="4"/>
      <c r="H65" s="4"/>
      <c r="I65" s="11">
        <f t="shared" si="4"/>
        <v>0</v>
      </c>
      <c r="J65" s="4"/>
      <c r="K65" s="4"/>
      <c r="L65" s="4">
        <f t="shared" si="5"/>
        <v>0</v>
      </c>
      <c r="M65" s="8"/>
    </row>
    <row r="66" spans="1:13" ht="24.95" customHeight="1" x14ac:dyDescent="0.25">
      <c r="A66" s="6" t="s">
        <v>268</v>
      </c>
      <c r="B66" s="6" t="s">
        <v>272</v>
      </c>
      <c r="C66" s="6" t="s">
        <v>266</v>
      </c>
      <c r="D66" s="13" t="s">
        <v>270</v>
      </c>
      <c r="E66" s="14" t="s">
        <v>275</v>
      </c>
      <c r="F66" s="15" t="s">
        <v>278</v>
      </c>
      <c r="G66" s="4">
        <f>18+11</f>
        <v>29</v>
      </c>
      <c r="H66" s="4">
        <v>10</v>
      </c>
      <c r="I66" s="11">
        <f t="shared" si="4"/>
        <v>39</v>
      </c>
      <c r="J66" s="4">
        <v>2</v>
      </c>
      <c r="K66" s="4">
        <v>3.7</v>
      </c>
      <c r="L66" s="4">
        <f t="shared" si="5"/>
        <v>5.7</v>
      </c>
      <c r="M66" s="8" t="s">
        <v>425</v>
      </c>
    </row>
    <row r="67" spans="1:13" ht="24.95" customHeight="1" x14ac:dyDescent="0.25">
      <c r="A67" s="6" t="s">
        <v>269</v>
      </c>
      <c r="B67" s="6" t="s">
        <v>273</v>
      </c>
      <c r="C67" s="6" t="s">
        <v>266</v>
      </c>
      <c r="D67" s="13" t="s">
        <v>399</v>
      </c>
      <c r="E67" s="14" t="s">
        <v>276</v>
      </c>
      <c r="F67" s="15" t="s">
        <v>279</v>
      </c>
      <c r="G67" s="4">
        <f>9.06*2</f>
        <v>18.12</v>
      </c>
      <c r="H67" s="4">
        <f>7.34*2</f>
        <v>14.68</v>
      </c>
      <c r="I67" s="11">
        <f t="shared" si="4"/>
        <v>32.799999999999997</v>
      </c>
      <c r="J67" s="4">
        <v>4.95</v>
      </c>
      <c r="K67" s="4">
        <v>4.95</v>
      </c>
      <c r="L67" s="4">
        <f t="shared" si="5"/>
        <v>9.9</v>
      </c>
      <c r="M67" s="8" t="s">
        <v>417</v>
      </c>
    </row>
    <row r="68" spans="1:13" ht="24.95" customHeight="1" x14ac:dyDescent="0.25">
      <c r="A68" s="6" t="s">
        <v>281</v>
      </c>
      <c r="B68" s="6" t="s">
        <v>290</v>
      </c>
      <c r="C68" s="6" t="s">
        <v>280</v>
      </c>
      <c r="D68" s="13" t="s">
        <v>286</v>
      </c>
      <c r="E68" s="14" t="s">
        <v>295</v>
      </c>
      <c r="F68" s="15" t="s">
        <v>300</v>
      </c>
      <c r="G68" s="4"/>
      <c r="H68" s="4"/>
      <c r="I68" s="11">
        <f t="shared" si="4"/>
        <v>0</v>
      </c>
      <c r="J68" s="4"/>
      <c r="K68" s="4"/>
      <c r="L68" s="4">
        <f t="shared" si="5"/>
        <v>0</v>
      </c>
      <c r="M68" s="8"/>
    </row>
    <row r="69" spans="1:13" ht="24.95" customHeight="1" x14ac:dyDescent="0.25">
      <c r="A69" s="6" t="s">
        <v>282</v>
      </c>
      <c r="B69" s="6" t="s">
        <v>291</v>
      </c>
      <c r="C69" s="6" t="s">
        <v>280</v>
      </c>
      <c r="D69" s="13" t="s">
        <v>287</v>
      </c>
      <c r="E69" s="14" t="s">
        <v>296</v>
      </c>
      <c r="F69" s="15" t="s">
        <v>301</v>
      </c>
      <c r="G69" s="4">
        <f>10.75+6</f>
        <v>16.75</v>
      </c>
      <c r="H69" s="4">
        <f>18+2.5</f>
        <v>20.5</v>
      </c>
      <c r="I69" s="11">
        <f t="shared" si="4"/>
        <v>37.25</v>
      </c>
      <c r="J69" s="4">
        <v>3</v>
      </c>
      <c r="K69" s="4">
        <v>1.25</v>
      </c>
      <c r="L69" s="4">
        <f t="shared" si="5"/>
        <v>4.25</v>
      </c>
      <c r="M69" s="8"/>
    </row>
    <row r="70" spans="1:13" ht="24.95" customHeight="1" x14ac:dyDescent="0.25">
      <c r="A70" s="6" t="s">
        <v>283</v>
      </c>
      <c r="B70" s="6" t="s">
        <v>292</v>
      </c>
      <c r="C70" s="6" t="s">
        <v>280</v>
      </c>
      <c r="D70" s="13" t="s">
        <v>400</v>
      </c>
      <c r="E70" s="14" t="s">
        <v>297</v>
      </c>
      <c r="F70" s="15" t="s">
        <v>302</v>
      </c>
      <c r="G70" s="4">
        <v>25</v>
      </c>
      <c r="H70" s="4">
        <v>35.299999999999997</v>
      </c>
      <c r="I70" s="11">
        <f t="shared" si="4"/>
        <v>60.3</v>
      </c>
      <c r="J70" s="4">
        <v>7.5</v>
      </c>
      <c r="K70" s="4"/>
      <c r="L70" s="4">
        <f t="shared" si="5"/>
        <v>7.5</v>
      </c>
      <c r="M70" s="8"/>
    </row>
    <row r="71" spans="1:13" ht="24.95" customHeight="1" x14ac:dyDescent="0.25">
      <c r="A71" s="6" t="s">
        <v>284</v>
      </c>
      <c r="B71" s="6" t="s">
        <v>293</v>
      </c>
      <c r="C71" s="6" t="s">
        <v>280</v>
      </c>
      <c r="D71" s="13" t="s">
        <v>288</v>
      </c>
      <c r="E71" s="14" t="s">
        <v>298</v>
      </c>
      <c r="F71" s="15" t="s">
        <v>453</v>
      </c>
      <c r="G71" s="4"/>
      <c r="H71" s="4"/>
      <c r="I71" s="11">
        <f t="shared" si="4"/>
        <v>0</v>
      </c>
      <c r="J71" s="4"/>
      <c r="K71" s="4"/>
      <c r="L71" s="4">
        <f t="shared" si="5"/>
        <v>0</v>
      </c>
      <c r="M71" s="8"/>
    </row>
    <row r="72" spans="1:13" ht="24.95" customHeight="1" x14ac:dyDescent="0.25">
      <c r="A72" s="6" t="s">
        <v>285</v>
      </c>
      <c r="B72" s="6" t="s">
        <v>294</v>
      </c>
      <c r="C72" s="6" t="s">
        <v>280</v>
      </c>
      <c r="D72" s="13" t="s">
        <v>289</v>
      </c>
      <c r="E72" s="14" t="s">
        <v>299</v>
      </c>
      <c r="F72" s="15" t="s">
        <v>303</v>
      </c>
      <c r="G72" s="4"/>
      <c r="H72" s="4"/>
      <c r="I72" s="11">
        <f t="shared" si="4"/>
        <v>0</v>
      </c>
      <c r="J72" s="4"/>
      <c r="K72" s="4"/>
      <c r="L72" s="4">
        <f t="shared" si="5"/>
        <v>0</v>
      </c>
      <c r="M72" s="8"/>
    </row>
    <row r="73" spans="1:13" ht="24.95" customHeight="1" x14ac:dyDescent="0.25">
      <c r="A73" s="6" t="s">
        <v>305</v>
      </c>
      <c r="B73" s="6" t="s">
        <v>310</v>
      </c>
      <c r="C73" s="6" t="s">
        <v>304</v>
      </c>
      <c r="D73" s="13" t="s">
        <v>199</v>
      </c>
      <c r="E73" s="14" t="s">
        <v>313</v>
      </c>
      <c r="F73" s="15" t="s">
        <v>316</v>
      </c>
      <c r="G73" s="4"/>
      <c r="H73" s="4"/>
      <c r="I73" s="11">
        <f t="shared" si="4"/>
        <v>0</v>
      </c>
      <c r="J73" s="4"/>
      <c r="K73" s="4"/>
      <c r="L73" s="4">
        <f t="shared" si="5"/>
        <v>0</v>
      </c>
      <c r="M73" s="8"/>
    </row>
    <row r="74" spans="1:13" ht="24.95" customHeight="1" x14ac:dyDescent="0.25">
      <c r="A74" s="6" t="s">
        <v>306</v>
      </c>
      <c r="B74" s="6" t="s">
        <v>311</v>
      </c>
      <c r="C74" s="6" t="s">
        <v>304</v>
      </c>
      <c r="D74" s="13" t="s">
        <v>308</v>
      </c>
      <c r="E74" s="14" t="s">
        <v>314</v>
      </c>
      <c r="F74" s="15" t="s">
        <v>426</v>
      </c>
      <c r="G74" s="4">
        <v>11.22</v>
      </c>
      <c r="H74" s="4">
        <v>21.8</v>
      </c>
      <c r="I74" s="11">
        <f t="shared" si="4"/>
        <v>33.020000000000003</v>
      </c>
      <c r="J74" s="4">
        <f>14.2-11.22</f>
        <v>2.9799999999999986</v>
      </c>
      <c r="K74" s="4">
        <f>28.3-21.8</f>
        <v>6.5</v>
      </c>
      <c r="L74" s="4">
        <f t="shared" si="5"/>
        <v>9.4799999999999986</v>
      </c>
      <c r="M74" s="8"/>
    </row>
    <row r="75" spans="1:13" ht="24.95" customHeight="1" x14ac:dyDescent="0.25">
      <c r="A75" s="6" t="s">
        <v>307</v>
      </c>
      <c r="B75" s="6" t="s">
        <v>312</v>
      </c>
      <c r="C75" s="6" t="s">
        <v>304</v>
      </c>
      <c r="D75" s="13" t="s">
        <v>309</v>
      </c>
      <c r="E75" s="14" t="s">
        <v>315</v>
      </c>
      <c r="F75" s="15" t="s">
        <v>317</v>
      </c>
      <c r="G75" s="4">
        <v>20</v>
      </c>
      <c r="H75" s="4"/>
      <c r="I75" s="11">
        <f t="shared" si="4"/>
        <v>20</v>
      </c>
      <c r="J75" s="4">
        <v>9</v>
      </c>
      <c r="K75" s="4"/>
      <c r="L75" s="4">
        <f t="shared" si="5"/>
        <v>9</v>
      </c>
      <c r="M75" s="8"/>
    </row>
    <row r="76" spans="1:13" ht="24.95" customHeight="1" x14ac:dyDescent="0.25">
      <c r="A76" s="6" t="s">
        <v>319</v>
      </c>
      <c r="B76" s="6" t="s">
        <v>324</v>
      </c>
      <c r="C76" s="6" t="s">
        <v>318</v>
      </c>
      <c r="D76" s="13" t="s">
        <v>401</v>
      </c>
      <c r="E76" s="14" t="s">
        <v>327</v>
      </c>
      <c r="F76" s="15" t="s">
        <v>330</v>
      </c>
      <c r="G76" s="4">
        <v>22</v>
      </c>
      <c r="H76" s="4">
        <f>6.8*2</f>
        <v>13.6</v>
      </c>
      <c r="I76" s="11">
        <f t="shared" si="4"/>
        <v>35.6</v>
      </c>
      <c r="J76" s="4">
        <v>11</v>
      </c>
      <c r="K76" s="4">
        <v>6.8</v>
      </c>
      <c r="L76" s="4">
        <f t="shared" si="5"/>
        <v>17.8</v>
      </c>
      <c r="M76" s="8"/>
    </row>
    <row r="77" spans="1:13" ht="24.95" customHeight="1" x14ac:dyDescent="0.25">
      <c r="A77" s="6" t="s">
        <v>320</v>
      </c>
      <c r="B77" s="6" t="s">
        <v>325</v>
      </c>
      <c r="C77" s="6" t="s">
        <v>318</v>
      </c>
      <c r="D77" s="13" t="s">
        <v>322</v>
      </c>
      <c r="E77" s="14" t="s">
        <v>328</v>
      </c>
      <c r="F77" s="15" t="s">
        <v>331</v>
      </c>
      <c r="G77" s="4">
        <v>26.58</v>
      </c>
      <c r="H77" s="4"/>
      <c r="I77" s="11">
        <f t="shared" si="4"/>
        <v>26.58</v>
      </c>
      <c r="J77" s="4">
        <f>28.92-26.58</f>
        <v>2.3400000000000034</v>
      </c>
      <c r="K77" s="4"/>
      <c r="L77" s="4">
        <f t="shared" si="5"/>
        <v>2.3400000000000034</v>
      </c>
      <c r="M77" s="8" t="s">
        <v>427</v>
      </c>
    </row>
    <row r="78" spans="1:13" ht="24.95" customHeight="1" x14ac:dyDescent="0.25">
      <c r="A78" s="6" t="s">
        <v>321</v>
      </c>
      <c r="B78" s="6" t="s">
        <v>326</v>
      </c>
      <c r="C78" s="6" t="s">
        <v>318</v>
      </c>
      <c r="D78" s="13" t="s">
        <v>323</v>
      </c>
      <c r="E78" s="14" t="s">
        <v>329</v>
      </c>
      <c r="F78" s="15" t="s">
        <v>332</v>
      </c>
      <c r="G78" s="4"/>
      <c r="H78" s="4"/>
      <c r="I78" s="11">
        <f t="shared" si="4"/>
        <v>0</v>
      </c>
      <c r="J78" s="4"/>
      <c r="K78" s="4"/>
      <c r="L78" s="4">
        <f t="shared" si="5"/>
        <v>0</v>
      </c>
      <c r="M78" s="8"/>
    </row>
    <row r="79" spans="1:13" ht="24.95" customHeight="1" x14ac:dyDescent="0.25">
      <c r="A79" s="6" t="s">
        <v>334</v>
      </c>
      <c r="B79" s="6" t="s">
        <v>352</v>
      </c>
      <c r="C79" s="6" t="s">
        <v>333</v>
      </c>
      <c r="D79" s="13" t="s">
        <v>344</v>
      </c>
      <c r="E79" s="14" t="s">
        <v>361</v>
      </c>
      <c r="F79" s="15" t="s">
        <v>433</v>
      </c>
      <c r="G79" s="4">
        <v>10.59</v>
      </c>
      <c r="H79" s="4">
        <v>20.73</v>
      </c>
      <c r="I79" s="11">
        <f t="shared" si="4"/>
        <v>31.32</v>
      </c>
      <c r="J79" s="4">
        <v>2.74</v>
      </c>
      <c r="K79" s="4">
        <v>5.75</v>
      </c>
      <c r="L79" s="4">
        <f t="shared" si="5"/>
        <v>8.49</v>
      </c>
      <c r="M79" s="8" t="s">
        <v>434</v>
      </c>
    </row>
    <row r="80" spans="1:13" ht="24.95" customHeight="1" x14ac:dyDescent="0.25">
      <c r="A80" s="6" t="s">
        <v>335</v>
      </c>
      <c r="B80" s="6" t="s">
        <v>353</v>
      </c>
      <c r="C80" s="6" t="s">
        <v>333</v>
      </c>
      <c r="D80" s="13" t="s">
        <v>345</v>
      </c>
      <c r="E80" s="14" t="s">
        <v>362</v>
      </c>
      <c r="F80" s="15" t="s">
        <v>370</v>
      </c>
      <c r="G80" s="4">
        <v>21.14</v>
      </c>
      <c r="H80" s="4">
        <v>26.31</v>
      </c>
      <c r="I80" s="11">
        <f t="shared" si="4"/>
        <v>47.45</v>
      </c>
      <c r="J80" s="4">
        <f>28.2-21.14</f>
        <v>7.0599999999999987</v>
      </c>
      <c r="K80" s="4">
        <f>35.1-26.31</f>
        <v>8.7900000000000027</v>
      </c>
      <c r="L80" s="4">
        <f t="shared" si="5"/>
        <v>15.850000000000001</v>
      </c>
      <c r="M80" s="8"/>
    </row>
    <row r="81" spans="1:15" ht="24.95" customHeight="1" x14ac:dyDescent="0.25">
      <c r="A81" s="6" t="s">
        <v>431</v>
      </c>
      <c r="B81" s="6" t="s">
        <v>354</v>
      </c>
      <c r="C81" s="6" t="s">
        <v>333</v>
      </c>
      <c r="D81" s="13" t="s">
        <v>346</v>
      </c>
      <c r="E81" s="14" t="s">
        <v>363</v>
      </c>
      <c r="F81" s="15" t="s">
        <v>371</v>
      </c>
      <c r="G81" s="4">
        <v>22.5</v>
      </c>
      <c r="H81" s="4"/>
      <c r="I81" s="11">
        <f t="shared" si="4"/>
        <v>22.5</v>
      </c>
      <c r="J81" s="4">
        <v>7.25</v>
      </c>
      <c r="K81" s="4"/>
      <c r="L81" s="4">
        <f t="shared" si="5"/>
        <v>7.25</v>
      </c>
      <c r="M81" s="8"/>
    </row>
    <row r="82" spans="1:15" ht="24.95" customHeight="1" x14ac:dyDescent="0.25">
      <c r="A82" s="6" t="s">
        <v>336</v>
      </c>
      <c r="B82" s="6" t="s">
        <v>355</v>
      </c>
      <c r="C82" s="6" t="s">
        <v>333</v>
      </c>
      <c r="D82" s="13" t="s">
        <v>402</v>
      </c>
      <c r="E82" s="14" t="s">
        <v>364</v>
      </c>
      <c r="F82" s="15" t="s">
        <v>372</v>
      </c>
      <c r="G82" s="4"/>
      <c r="H82" s="4"/>
      <c r="I82" s="11">
        <f t="shared" si="4"/>
        <v>0</v>
      </c>
      <c r="J82" s="4"/>
      <c r="K82" s="4"/>
      <c r="L82" s="4">
        <f t="shared" si="5"/>
        <v>0</v>
      </c>
      <c r="M82" s="8"/>
    </row>
    <row r="83" spans="1:15" ht="24.95" customHeight="1" x14ac:dyDescent="0.25">
      <c r="A83" s="6" t="s">
        <v>337</v>
      </c>
      <c r="B83" s="6" t="s">
        <v>356</v>
      </c>
      <c r="C83" s="6" t="s">
        <v>333</v>
      </c>
      <c r="D83" s="13" t="s">
        <v>403</v>
      </c>
      <c r="E83" s="14" t="s">
        <v>365</v>
      </c>
      <c r="F83" s="15" t="s">
        <v>373</v>
      </c>
      <c r="G83" s="4">
        <v>25.95</v>
      </c>
      <c r="H83" s="4">
        <f>44.82+14.72</f>
        <v>59.54</v>
      </c>
      <c r="I83" s="11">
        <f t="shared" si="4"/>
        <v>85.49</v>
      </c>
      <c r="J83" s="4">
        <v>5.19</v>
      </c>
      <c r="K83" s="4">
        <v>6.02</v>
      </c>
      <c r="L83" s="4">
        <f t="shared" si="5"/>
        <v>11.21</v>
      </c>
      <c r="M83" s="8" t="s">
        <v>418</v>
      </c>
    </row>
    <row r="84" spans="1:15" ht="24.95" customHeight="1" x14ac:dyDescent="0.25">
      <c r="A84" s="6" t="s">
        <v>338</v>
      </c>
      <c r="B84" s="6" t="s">
        <v>357</v>
      </c>
      <c r="C84" s="6" t="s">
        <v>333</v>
      </c>
      <c r="D84" s="13" t="s">
        <v>347</v>
      </c>
      <c r="E84" s="14" t="s">
        <v>366</v>
      </c>
      <c r="F84" s="15" t="s">
        <v>374</v>
      </c>
      <c r="G84" s="4"/>
      <c r="H84" s="4">
        <v>27</v>
      </c>
      <c r="I84" s="11"/>
      <c r="J84" s="4"/>
      <c r="K84" s="4"/>
      <c r="L84" s="4"/>
      <c r="M84" s="8" t="s">
        <v>432</v>
      </c>
      <c r="N84">
        <v>450</v>
      </c>
      <c r="O84" s="21" t="s">
        <v>461</v>
      </c>
    </row>
    <row r="85" spans="1:15" ht="24.95" customHeight="1" x14ac:dyDescent="0.25">
      <c r="A85" s="6" t="s">
        <v>339</v>
      </c>
      <c r="B85" s="6" t="s">
        <v>358</v>
      </c>
      <c r="C85" s="6" t="s">
        <v>333</v>
      </c>
      <c r="D85" s="13" t="s">
        <v>348</v>
      </c>
      <c r="E85" s="14" t="s">
        <v>367</v>
      </c>
      <c r="F85" s="15" t="s">
        <v>375</v>
      </c>
      <c r="G85" s="4">
        <v>29</v>
      </c>
      <c r="H85" s="4">
        <v>55.2</v>
      </c>
      <c r="I85" s="11">
        <f t="shared" si="4"/>
        <v>84.2</v>
      </c>
      <c r="J85" s="4">
        <v>3</v>
      </c>
      <c r="K85" s="4">
        <v>3</v>
      </c>
      <c r="L85" s="4">
        <f t="shared" si="5"/>
        <v>6</v>
      </c>
      <c r="M85" s="8" t="s">
        <v>435</v>
      </c>
    </row>
    <row r="86" spans="1:15" ht="24.95" customHeight="1" x14ac:dyDescent="0.25">
      <c r="A86" s="6" t="s">
        <v>340</v>
      </c>
      <c r="B86" s="6" t="s">
        <v>438</v>
      </c>
      <c r="C86" s="6" t="s">
        <v>333</v>
      </c>
      <c r="D86" s="13" t="s">
        <v>349</v>
      </c>
      <c r="E86" s="14" t="s">
        <v>365</v>
      </c>
      <c r="F86" s="15" t="s">
        <v>376</v>
      </c>
      <c r="G86" s="4">
        <v>35</v>
      </c>
      <c r="H86" s="4"/>
      <c r="I86" s="11">
        <f t="shared" si="4"/>
        <v>35</v>
      </c>
      <c r="J86" s="4">
        <v>3.75</v>
      </c>
      <c r="K86" s="4"/>
      <c r="L86" s="4">
        <f t="shared" si="5"/>
        <v>3.75</v>
      </c>
      <c r="M86" s="8" t="s">
        <v>437</v>
      </c>
    </row>
    <row r="87" spans="1:15" ht="24.95" customHeight="1" x14ac:dyDescent="0.25">
      <c r="A87" s="6" t="s">
        <v>341</v>
      </c>
      <c r="B87" s="6" t="s">
        <v>359</v>
      </c>
      <c r="C87" s="6" t="s">
        <v>333</v>
      </c>
      <c r="D87" s="13" t="s">
        <v>404</v>
      </c>
      <c r="E87" s="14" t="s">
        <v>368</v>
      </c>
      <c r="F87" s="15" t="s">
        <v>436</v>
      </c>
      <c r="G87" s="4"/>
      <c r="H87" s="4"/>
      <c r="I87" s="11">
        <f t="shared" si="4"/>
        <v>0</v>
      </c>
      <c r="J87" s="4"/>
      <c r="K87" s="4"/>
      <c r="L87" s="4">
        <f t="shared" si="5"/>
        <v>0</v>
      </c>
      <c r="M87" s="8"/>
    </row>
    <row r="88" spans="1:15" ht="24.95" customHeight="1" x14ac:dyDescent="0.25">
      <c r="A88" s="6" t="s">
        <v>342</v>
      </c>
      <c r="B88" s="6" t="s">
        <v>439</v>
      </c>
      <c r="C88" s="6" t="s">
        <v>333</v>
      </c>
      <c r="D88" s="13" t="s">
        <v>350</v>
      </c>
      <c r="E88" s="14" t="s">
        <v>368</v>
      </c>
      <c r="F88" s="15" t="s">
        <v>377</v>
      </c>
      <c r="G88" s="4">
        <v>41.5</v>
      </c>
      <c r="H88" s="4"/>
      <c r="I88" s="11">
        <f t="shared" si="4"/>
        <v>41.5</v>
      </c>
      <c r="J88" s="4">
        <v>4.8600000000000003</v>
      </c>
      <c r="K88" s="4"/>
      <c r="L88" s="4">
        <f t="shared" si="5"/>
        <v>4.8600000000000003</v>
      </c>
      <c r="M88" s="8" t="s">
        <v>435</v>
      </c>
    </row>
    <row r="89" spans="1:15" ht="24.95" customHeight="1" x14ac:dyDescent="0.25">
      <c r="A89" s="6" t="s">
        <v>343</v>
      </c>
      <c r="B89" s="6" t="s">
        <v>360</v>
      </c>
      <c r="C89" s="6" t="s">
        <v>333</v>
      </c>
      <c r="D89" s="13" t="s">
        <v>351</v>
      </c>
      <c r="E89" s="14" t="s">
        <v>369</v>
      </c>
      <c r="F89" s="15" t="s">
        <v>378</v>
      </c>
      <c r="G89" s="4"/>
      <c r="H89" s="4"/>
      <c r="I89" s="11">
        <f t="shared" si="4"/>
        <v>0</v>
      </c>
      <c r="J89" s="4"/>
      <c r="K89" s="4"/>
      <c r="L89" s="4">
        <f t="shared" si="5"/>
        <v>0</v>
      </c>
      <c r="M89" s="8"/>
    </row>
    <row r="90" spans="1:15" ht="24.95" customHeight="1" x14ac:dyDescent="0.25">
      <c r="G90" s="4"/>
      <c r="H90" s="4"/>
      <c r="M90" s="7"/>
    </row>
    <row r="91" spans="1:15" ht="24.95" customHeight="1" x14ac:dyDescent="0.25">
      <c r="A91" s="20">
        <f>71/88</f>
        <v>0.80681818181818177</v>
      </c>
      <c r="G91" s="4"/>
      <c r="H91" s="4"/>
    </row>
    <row r="92" spans="1:15" ht="24.95" customHeight="1" x14ac:dyDescent="0.25"/>
    <row r="93" spans="1:15" ht="24.95" customHeight="1" x14ac:dyDescent="0.25"/>
    <row r="94" spans="1:15" ht="24.95" customHeight="1" x14ac:dyDescent="0.25"/>
    <row r="95" spans="1:15" ht="24.95" customHeight="1" x14ac:dyDescent="0.25"/>
    <row r="96" spans="1:15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</sheetData>
  <pageMargins left="0.7" right="0.7" top="0.75" bottom="0.75" header="0.3" footer="0.3"/>
  <pageSetup orientation="portrait" r:id="rId1"/>
  <ignoredErrors>
    <ignoredError sqref="E2 E4:E6 E55:E58 E8:E53 E63:E89 E60:E61" numberStoredAsText="1"/>
    <ignoredError sqref="I64 I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Lambert, Randy</dc:creator>
  <cp:lastModifiedBy>Frech, Jack</cp:lastModifiedBy>
  <dcterms:created xsi:type="dcterms:W3CDTF">2019-01-03T14:37:11Z</dcterms:created>
  <dcterms:modified xsi:type="dcterms:W3CDTF">2019-05-29T17:46:13Z</dcterms:modified>
</cp:coreProperties>
</file>